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 Brody\Box Sync\JEA - Strategic Planning\02_Client data and analysis\Phase 3\"/>
    </mc:Choice>
  </mc:AlternateContent>
  <xr:revisionPtr revIDLastSave="0" documentId="13_ncr:1_{713A1F91-EEEC-4CE1-9BAE-D17DADD11541}" xr6:coauthVersionLast="36" xr6:coauthVersionMax="36" xr10:uidLastSave="{00000000-0000-0000-0000-000000000000}"/>
  <bookViews>
    <workbookView xWindow="0" yWindow="0" windowWidth="13178" windowHeight="6623" xr2:uid="{811FF806-053D-438B-8F92-DC33FFC87880}"/>
  </bookViews>
  <sheets>
    <sheet name="Sheet1" sheetId="1" r:id="rId1"/>
  </sheets>
  <externalReferences>
    <externalReference r:id="rId2"/>
  </externalReferences>
  <definedNames>
    <definedName name="_xlnm._FilterDatabase" localSheetId="0" hidden="1">Sheet1!$C$2:$T$86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86" i="1" l="1"/>
  <c r="P86" i="1"/>
  <c r="M86" i="1"/>
  <c r="Q85" i="1"/>
  <c r="P85" i="1"/>
  <c r="M85" i="1"/>
  <c r="Q84" i="1"/>
  <c r="P84" i="1"/>
  <c r="M84" i="1"/>
  <c r="Q83" i="1"/>
  <c r="P83" i="1"/>
  <c r="M83" i="1"/>
  <c r="Q82" i="1"/>
  <c r="P82" i="1"/>
  <c r="M82" i="1"/>
  <c r="Q81" i="1"/>
  <c r="P81" i="1"/>
  <c r="M81" i="1"/>
  <c r="Q80" i="1"/>
  <c r="P80" i="1"/>
  <c r="M80" i="1"/>
  <c r="Q79" i="1"/>
  <c r="P79" i="1"/>
  <c r="M79" i="1"/>
  <c r="J79" i="1"/>
  <c r="M78" i="1"/>
  <c r="Q77" i="1"/>
  <c r="P77" i="1"/>
  <c r="M77" i="1"/>
  <c r="Q76" i="1"/>
  <c r="P76" i="1"/>
  <c r="M76" i="1"/>
  <c r="Q75" i="1"/>
  <c r="P75" i="1"/>
  <c r="M75" i="1"/>
  <c r="Q74" i="1"/>
  <c r="P74" i="1"/>
  <c r="M74" i="1"/>
  <c r="Q73" i="1"/>
  <c r="P73" i="1"/>
  <c r="M73" i="1"/>
  <c r="Q72" i="1"/>
  <c r="P72" i="1"/>
  <c r="M72" i="1"/>
  <c r="Q71" i="1"/>
  <c r="P71" i="1"/>
  <c r="M71" i="1"/>
  <c r="Q70" i="1"/>
  <c r="P70" i="1"/>
  <c r="M70" i="1"/>
  <c r="Q69" i="1"/>
  <c r="P69" i="1"/>
  <c r="M69" i="1"/>
  <c r="Q68" i="1"/>
  <c r="P68" i="1"/>
  <c r="M68" i="1"/>
  <c r="Q67" i="1"/>
  <c r="P67" i="1"/>
  <c r="M67" i="1"/>
  <c r="Q66" i="1"/>
  <c r="P66" i="1"/>
  <c r="Q65" i="1"/>
  <c r="P65" i="1"/>
  <c r="M65" i="1"/>
  <c r="Q64" i="1"/>
  <c r="P64" i="1"/>
  <c r="M64" i="1"/>
  <c r="Q63" i="1"/>
  <c r="P63" i="1"/>
  <c r="M63" i="1"/>
  <c r="Q62" i="1"/>
  <c r="P62" i="1"/>
  <c r="M62" i="1"/>
  <c r="Q61" i="1"/>
  <c r="P61" i="1"/>
  <c r="M61" i="1"/>
  <c r="Q60" i="1"/>
  <c r="P60" i="1"/>
  <c r="M60" i="1"/>
  <c r="Q59" i="1"/>
  <c r="P59" i="1"/>
  <c r="M59" i="1"/>
  <c r="Q58" i="1"/>
  <c r="P58" i="1"/>
  <c r="Q57" i="1"/>
  <c r="P57" i="1"/>
  <c r="M57" i="1"/>
  <c r="Q56" i="1"/>
  <c r="P56" i="1"/>
  <c r="M56" i="1"/>
  <c r="Q55" i="1"/>
  <c r="P55" i="1"/>
  <c r="M55" i="1"/>
  <c r="Q54" i="1"/>
  <c r="P54" i="1"/>
  <c r="M54" i="1"/>
  <c r="Q53" i="1"/>
  <c r="J53" i="1"/>
  <c r="P53" i="1" s="1"/>
  <c r="Q52" i="1"/>
  <c r="P52" i="1"/>
  <c r="M52" i="1"/>
  <c r="Q51" i="1"/>
  <c r="P51" i="1"/>
  <c r="M51" i="1"/>
  <c r="Q50" i="1"/>
  <c r="P50" i="1"/>
  <c r="M50" i="1"/>
  <c r="Q49" i="1"/>
  <c r="P49" i="1"/>
  <c r="M49" i="1"/>
  <c r="Q48" i="1"/>
  <c r="P48" i="1"/>
  <c r="M48" i="1"/>
  <c r="Q47" i="1"/>
  <c r="P47" i="1"/>
  <c r="M47" i="1"/>
  <c r="Q46" i="1"/>
  <c r="P46" i="1"/>
  <c r="M46" i="1"/>
  <c r="Q45" i="1"/>
  <c r="P45" i="1"/>
  <c r="M45" i="1"/>
  <c r="Q44" i="1"/>
  <c r="P44" i="1"/>
  <c r="J44" i="1"/>
  <c r="M44" i="1" s="1"/>
  <c r="Q43" i="1"/>
  <c r="P43" i="1"/>
  <c r="M43" i="1"/>
  <c r="Q42" i="1"/>
  <c r="P42" i="1"/>
  <c r="M42" i="1"/>
  <c r="Q41" i="1"/>
  <c r="P41" i="1"/>
  <c r="M41" i="1"/>
  <c r="Q40" i="1"/>
  <c r="P40" i="1"/>
  <c r="M40" i="1"/>
  <c r="J40" i="1"/>
  <c r="Q39" i="1"/>
  <c r="P39" i="1"/>
  <c r="M39" i="1"/>
  <c r="Q38" i="1"/>
  <c r="P38" i="1"/>
  <c r="M38" i="1"/>
  <c r="Q37" i="1"/>
  <c r="P37" i="1"/>
  <c r="M37" i="1"/>
  <c r="Q36" i="1"/>
  <c r="P36" i="1"/>
  <c r="J36" i="1"/>
  <c r="M36" i="1" s="1"/>
  <c r="Q35" i="1"/>
  <c r="P35" i="1"/>
  <c r="M35" i="1"/>
  <c r="Q34" i="1"/>
  <c r="P34" i="1"/>
  <c r="M34" i="1"/>
  <c r="Q33" i="1"/>
  <c r="P33" i="1"/>
  <c r="M33" i="1"/>
  <c r="Q32" i="1"/>
  <c r="P32" i="1"/>
  <c r="M32" i="1"/>
  <c r="Q31" i="1"/>
  <c r="P31" i="1"/>
  <c r="J31" i="1"/>
  <c r="M31" i="1" s="1"/>
  <c r="Q30" i="1"/>
  <c r="P30" i="1"/>
  <c r="M30" i="1"/>
  <c r="Q29" i="1"/>
  <c r="P29" i="1"/>
  <c r="M29" i="1"/>
  <c r="Q28" i="1"/>
  <c r="J28" i="1"/>
  <c r="P28" i="1" s="1"/>
  <c r="Q27" i="1"/>
  <c r="P27" i="1"/>
  <c r="M27" i="1"/>
  <c r="R26" i="1"/>
  <c r="Q26" i="1"/>
  <c r="P26" i="1"/>
  <c r="M26" i="1"/>
  <c r="Q25" i="1"/>
  <c r="Q24" i="1"/>
  <c r="P24" i="1"/>
  <c r="M24" i="1"/>
  <c r="Q23" i="1"/>
  <c r="J23" i="1"/>
  <c r="P23" i="1" s="1"/>
  <c r="Q22" i="1"/>
  <c r="P22" i="1"/>
  <c r="M22" i="1"/>
  <c r="Q21" i="1"/>
  <c r="P21" i="1"/>
  <c r="M21" i="1"/>
  <c r="Q20" i="1"/>
  <c r="P20" i="1"/>
  <c r="M20" i="1"/>
  <c r="Q19" i="1"/>
  <c r="P19" i="1"/>
  <c r="M19" i="1"/>
  <c r="Q18" i="1"/>
  <c r="P18" i="1"/>
  <c r="M18" i="1"/>
  <c r="Q17" i="1"/>
  <c r="P17" i="1"/>
  <c r="M17" i="1"/>
  <c r="R16" i="1"/>
  <c r="Q16" i="1"/>
  <c r="P16" i="1"/>
  <c r="M16" i="1"/>
  <c r="Q15" i="1"/>
  <c r="P15" i="1"/>
  <c r="M15" i="1"/>
  <c r="J15" i="1"/>
  <c r="Q14" i="1"/>
  <c r="Q13" i="1"/>
  <c r="P13" i="1"/>
  <c r="M13" i="1"/>
  <c r="Q12" i="1"/>
  <c r="P12" i="1"/>
  <c r="M12" i="1"/>
  <c r="Q10" i="1"/>
  <c r="P10" i="1"/>
  <c r="M10" i="1"/>
  <c r="Q9" i="1"/>
  <c r="J9" i="1"/>
  <c r="P9" i="1" s="1"/>
  <c r="Q8" i="1"/>
  <c r="J8" i="1"/>
  <c r="P8" i="1" s="1"/>
  <c r="Q7" i="1"/>
  <c r="P7" i="1"/>
  <c r="M7" i="1"/>
  <c r="Q6" i="1"/>
  <c r="P6" i="1"/>
  <c r="M6" i="1"/>
  <c r="Q5" i="1"/>
  <c r="P5" i="1"/>
  <c r="M5" i="1"/>
  <c r="Q4" i="1"/>
  <c r="P4" i="1"/>
  <c r="M4" i="1"/>
  <c r="Q3" i="1"/>
  <c r="P3" i="1"/>
  <c r="M3" i="1"/>
  <c r="M28" i="1" l="1"/>
  <c r="M53" i="1"/>
  <c r="M8" i="1"/>
  <c r="M9" i="1"/>
  <c r="M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2" authorId="0" shapeId="0" xr:uid="{4E3CC4E9-D7B0-43B4-99F8-D34EE11719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is default if not discussed</t>
        </r>
      </text>
    </comment>
    <comment ref="J6" authorId="0" shapeId="0" xr:uid="{EA1AF02E-CAC8-447B-993E-E1517233730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70 ongoing revenue, 10 ongoing cost</t>
        </r>
      </text>
    </comment>
    <comment ref="J15" authorId="0" shapeId="0" xr:uid="{E5DD6242-87D5-4E7A-84CE-B67409FAC2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Net margin from ICF report spread over 10 years</t>
        </r>
      </text>
    </comment>
    <comment ref="J16" authorId="0" shapeId="0" xr:uid="{597FD43D-9BF0-454E-B001-2F0DF50453C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placeholder; savings all year-1</t>
        </r>
      </text>
    </comment>
    <comment ref="K16" authorId="0" shapeId="0" xr:uid="{0937FBE7-EC3E-4C17-A225-C1481A9B26D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$150M one-time, with $10M cost</t>
        </r>
      </text>
    </comment>
    <comment ref="J17" authorId="0" shapeId="0" xr:uid="{454C4424-E0E4-493A-9A82-1CBBAD81785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Listed as $
1-2M</t>
        </r>
      </text>
    </comment>
    <comment ref="C18" authorId="0" shapeId="0" xr:uid="{F1632C24-DA4E-4E55-B994-601F51EB4F1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Rolling U3 into this as part of deferral considerations</t>
        </r>
      </text>
    </comment>
    <comment ref="D18" authorId="0" shapeId="0" xr:uid="{CCABA42D-252F-4CC2-853E-950CA9941EE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Confirm if outage costs are from contractors</t>
        </r>
      </text>
    </comment>
    <comment ref="J18" authorId="0" shapeId="0" xr:uid="{E22708B2-7591-4967-990D-841F55CFE4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placeholder; savings all year-1</t>
        </r>
      </text>
    </comment>
    <comment ref="K18" authorId="0" shapeId="0" xr:uid="{1783E572-F1A5-4D14-BD41-B236574BE4D5}">
      <text>
        <r>
          <rPr>
            <sz val="9"/>
            <color indexed="81"/>
            <rFont val="Tahoma"/>
            <family val="2"/>
          </rPr>
          <t xml:space="preserve">Author:Reduced 2020 O&amp;M budget by ~$8.6 million. ~$4.8 million will be deferred until 2021 and ~$3.8 million will be permanently cancelled. 
45 previously designated “planned outage” days will be added back into the available schedule for 2019.  
</t>
        </r>
      </text>
    </comment>
    <comment ref="J19" authorId="0" shapeId="0" xr:uid="{4E6C06B1-7D18-403B-B7B8-1B5C2E2FC0E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Sized based on some annual adoption</t>
        </r>
      </text>
    </comment>
    <comment ref="K19" authorId="0" shapeId="0" xr:uid="{E193516D-957E-488F-AD06-6EA6972D840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Cost of app development and implementation</t>
        </r>
      </text>
    </comment>
    <comment ref="C20" authorId="0" shapeId="0" xr:uid="{EA15BA2D-8F0B-4A80-BC10-6FA92FFB85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Resize</t>
        </r>
      </text>
    </comment>
    <comment ref="J20" authorId="0" shapeId="0" xr:uid="{267815EA-C1C5-40FB-9290-8F709A9AFE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Savings estimated as 10% materials and supplies and 10% labor within electric distribution, water distribution, sewer collection (O&amp;M)</t>
        </r>
      </text>
    </comment>
    <comment ref="J21" authorId="0" shapeId="0" xr:uid="{5DAEF321-0A8A-4764-9EE5-08936F4F3A5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$.8 - 1.2M</t>
        </r>
      </text>
    </comment>
    <comment ref="E22" authorId="0" shapeId="0" xr:uid="{A5BB97DA-B4B2-478B-8AFF-B976D66EC49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FAC-003 removed from risks</t>
        </r>
      </text>
    </comment>
    <comment ref="J26" authorId="0" shapeId="0" xr:uid="{1D6B391D-3649-4804-BD02-1BC18EDECF2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26 in revenue, 21 in costs</t>
        </r>
      </text>
    </comment>
    <comment ref="K26" authorId="0" shapeId="0" xr:uid="{D41C445F-0C54-4914-89A7-4A3CED5F3F6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Cost of acquisition has not been baked in yet</t>
        </r>
      </text>
    </comment>
    <comment ref="J27" authorId="0" shapeId="0" xr:uid="{1401591E-29B4-4C43-B78F-61F3BD64581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Is this figure high?</t>
        </r>
      </text>
    </comment>
    <comment ref="J28" authorId="0" shapeId="0" xr:uid="{F53AA5F1-2CED-4138-9973-6C703333E86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Sized based on solar growth</t>
        </r>
      </text>
    </comment>
    <comment ref="K28" authorId="0" shapeId="0" xr:uid="{5B6691CF-B22E-4945-A0F1-25F70F51C08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Other municipalities charge an application/inspection fee.  West Palm Beach charges a flat $450 fee.  Average fee in South Florida is $569. Suggest charging $500 here</t>
        </r>
      </text>
    </comment>
    <comment ref="J29" authorId="0" shapeId="0" xr:uid="{DFBDAA38-32FD-4BA5-9E89-1428824D9B5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from "business process improvement" - MCK estimate is higher</t>
        </r>
      </text>
    </comment>
    <comment ref="J31" authorId="0" shapeId="0" xr:uid="{CF98E449-27F7-4C22-A6CE-B4EEB9EC542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Expect 75% of population to accept offer, and avoiding departure of "critical" roles</t>
        </r>
      </text>
    </comment>
    <comment ref="J32" authorId="0" shapeId="0" xr:uid="{DFF9D207-6597-4821-AEB7-CE24CC79B49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Assuming 5% of total non-labor O&amp;M; previously $19.2</t>
        </r>
      </text>
    </comment>
    <comment ref="J33" authorId="0" shapeId="0" xr:uid="{F505D805-3163-4D23-BC67-A3258A6E4AD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assumes labor spend on facilities ($4m / yr), locate and mark ($2m / yr), warehousing ($3.5m / yr) could be outsourced with 20% savings - does not assume outsourcing of fleet ($3.7m  / yr) or procurement ($.6m / yr)</t>
        </r>
      </text>
    </comment>
    <comment ref="J35" authorId="0" shapeId="0" xr:uid="{0653E74F-DF02-456A-BE51-0E798884EED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Team to size</t>
        </r>
      </text>
    </comment>
    <comment ref="J37" authorId="0" shapeId="0" xr:uid="{E5387D10-6786-4A52-81EC-6F1E456D3C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Revenue estimated - no cost of service included in this figure</t>
        </r>
      </text>
    </comment>
    <comment ref="J38" authorId="0" shapeId="0" xr:uid="{17EFBD04-7E53-4DB2-9D6B-1D8A021D1E5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Impacts 12,000 reclaimed customers (figure expected to grow), reducing cost/customer-year through reduced visits and workW</t>
        </r>
      </text>
    </comment>
    <comment ref="J40" authorId="0" shapeId="0" xr:uid="{EA23F9D6-91EF-46E0-9AB7-3046177B9CB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$80k in cost, $30k in expense</t>
        </r>
      </text>
    </comment>
    <comment ref="J44" authorId="0" shapeId="0" xr:uid="{12A178B6-3D20-46DE-9111-72B620C0D76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Currently sized as 15% of 2018 spend, to be consistent with benchmarking</t>
        </r>
      </text>
    </comment>
    <comment ref="C48" authorId="0" shapeId="0" xr:uid="{86DEE45B-9165-4281-B67E-70A48336859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a cross-cutting initiative (as it applies to energy too), just called field productivity</t>
        </r>
      </text>
    </comment>
    <comment ref="J48" authorId="0" shapeId="0" xr:uid="{8923D600-BCC9-463A-862E-6F54F9F50B5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Unknown at this stage</t>
        </r>
      </text>
    </comment>
    <comment ref="J51" authorId="0" shapeId="0" xr:uid="{BED1B4E1-6B42-409F-9E42-2D9C01A3704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$1.8M/yr in savings, $200k/yr in cost</t>
        </r>
      </text>
    </comment>
    <comment ref="J52" authorId="0" shapeId="0" xr:uid="{A8F6413F-90E5-4B56-BB0C-78D862016EB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W/WW cost only - $100 savings, $10k cost</t>
        </r>
      </text>
    </comment>
    <comment ref="J53" authorId="0" shapeId="0" xr:uid="{4531D9E4-B20A-4316-852D-D0A291FA82E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600 in annual revenues, 229 in annual costs</t>
        </r>
      </text>
    </comment>
    <comment ref="J61" authorId="0" shapeId="0" xr:uid="{F729E32B-FA22-4E62-82F4-B5ACB54EDB0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Annual revenue of $50k / annual cost of $20k</t>
        </r>
      </text>
    </comment>
    <comment ref="M68" authorId="0" shapeId="0" xr:uid="{91F818B8-AE79-4266-9A6A-0382095F11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one-time</t>
        </r>
      </text>
    </comment>
    <comment ref="M69" authorId="0" shapeId="0" xr:uid="{B8331E3B-F9F7-47B5-A7BF-348169A46E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one-time</t>
        </r>
      </text>
    </comment>
  </commentList>
</comments>
</file>

<file path=xl/sharedStrings.xml><?xml version="1.0" encoding="utf-8"?>
<sst xmlns="http://schemas.openxmlformats.org/spreadsheetml/2006/main" count="658" uniqueCount="266">
  <si>
    <t>Initiative</t>
  </si>
  <si>
    <t>Labor/non-labor</t>
  </si>
  <si>
    <t>Risks &amp; considerations</t>
  </si>
  <si>
    <t>Sub-classification (NL)</t>
  </si>
  <si>
    <t>Category</t>
  </si>
  <si>
    <t>Capex/O&amp;M/Revenue</t>
  </si>
  <si>
    <t>Trade-offs (NR/TO/D)</t>
  </si>
  <si>
    <t>Opportunity, $M</t>
  </si>
  <si>
    <t>One-time revenue/(cost), $M</t>
  </si>
  <si>
    <t>Start year</t>
  </si>
  <si>
    <t>Impact to 2030 ($M)</t>
  </si>
  <si>
    <t>Overview</t>
  </si>
  <si>
    <t>Include in SQ2 (1 = yes, 0 = no)</t>
  </si>
  <si>
    <t>Resulting opportunity</t>
  </si>
  <si>
    <t>Resulting cost</t>
  </si>
  <si>
    <t>Cost notes (if not fully summarized in opportunity and revenue columns)</t>
  </si>
  <si>
    <t>Notes from meeting - additional detail</t>
  </si>
  <si>
    <t>Notes from meeting - risk</t>
  </si>
  <si>
    <t>Outsource HR functions (HR)</t>
  </si>
  <si>
    <t>L</t>
  </si>
  <si>
    <t>Trade-offs; increased workload on department</t>
  </si>
  <si>
    <t>Corporate</t>
  </si>
  <si>
    <t>O&amp;M</t>
  </si>
  <si>
    <t>TO</t>
  </si>
  <si>
    <t>TBD</t>
  </si>
  <si>
    <t>Outsource payroll and benefits</t>
  </si>
  <si>
    <t>Consolidate HR support staff</t>
  </si>
  <si>
    <t>Consolidate some HR positions (OPI, employee services, safety, training)</t>
  </si>
  <si>
    <t>Audit services reduction</t>
  </si>
  <si>
    <t>No regrets</t>
  </si>
  <si>
    <t>NR</t>
  </si>
  <si>
    <t>Potential for consolidation and utilization of software</t>
  </si>
  <si>
    <t>IP Electronic data management</t>
  </si>
  <si>
    <t>Direct upload or upload by data providers eliminates data errors, and reduces contract administrative costs (sized for Environmental)</t>
  </si>
  <si>
    <t>CIP compliance expense reduction</t>
  </si>
  <si>
    <t>Trade-offs; increased cybersecurity risk</t>
  </si>
  <si>
    <t>Reduce use of external cyber vulnerability assessments</t>
  </si>
  <si>
    <t>Reduce security patrol</t>
  </si>
  <si>
    <t>NL</t>
  </si>
  <si>
    <t>Difficult; increased security risk across affected areas</t>
  </si>
  <si>
    <t>Compliance</t>
  </si>
  <si>
    <t>D</t>
  </si>
  <si>
    <t>Reduce number of security patrol personnel</t>
  </si>
  <si>
    <t>"Purple folder" example</t>
  </si>
  <si>
    <t>Reduce downtown security</t>
  </si>
  <si>
    <t>Trade-offs; increased security risk across affected areas</t>
  </si>
  <si>
    <t>Reduce number of downtown security personnel</t>
  </si>
  <si>
    <t>Consolidate legal fees</t>
  </si>
  <si>
    <t>Trade-offs; increased regulatory risk</t>
  </si>
  <si>
    <t>Reduce legal fees associated with guidace on regulatory issues</t>
  </si>
  <si>
    <t>Non-labor O&amp;M: IT</t>
  </si>
  <si>
    <t>Outsource call centers (HR)</t>
  </si>
  <si>
    <t>Trade-offs; customer satisfaction</t>
  </si>
  <si>
    <t>Customer</t>
  </si>
  <si>
    <t>Outsource some call center operations, e.g., start/stop service</t>
  </si>
  <si>
    <t>Reduce paper bills</t>
  </si>
  <si>
    <t>Trade-offs; some customers may not have computers</t>
  </si>
  <si>
    <t>Reduce paper bills sent out. Initiative underway to implement "opt-out" program for new customers</t>
  </si>
  <si>
    <t>Non-labor O&amp;M: customer</t>
  </si>
  <si>
    <t>Expand electrification (Customer)</t>
  </si>
  <si>
    <t>Energy</t>
  </si>
  <si>
    <t>Revenue</t>
  </si>
  <si>
    <t>Convert more commercial and industrial customer to electric (e.g., vehicles)</t>
  </si>
  <si>
    <t>Need to follow-up to get sizing: Kerri to provide final report w/ sizing within a few weeks</t>
  </si>
  <si>
    <t xml:space="preserve">Trade-offs; less flexibility </t>
  </si>
  <si>
    <t>General</t>
  </si>
  <si>
    <t>Sell/lease surplus properties</t>
  </si>
  <si>
    <t>Outsource material handling functions</t>
  </si>
  <si>
    <t>Trade-offs; labor issues with IBEW</t>
  </si>
  <si>
    <t>G</t>
  </si>
  <si>
    <t>Outsource material handling functions at Northside Generating. This would include but not limited to, fuel unloading and handling, ash handling and disposal and by-product support</t>
  </si>
  <si>
    <t>Change to an “operating hours” overhaul scheduling strategy</t>
  </si>
  <si>
    <t xml:space="preserve">Trade-offs; Risk is proportionate to the amount of hours on the machines. Insurance (FM Global) carrier concerns. </t>
  </si>
  <si>
    <t>Change from a “time frequency” based decision making process for major outage requirements, to an “operating hours” based approach as currently accepted by the OEM’s (savings currently based on deferred maintenance (not eliminated) )</t>
  </si>
  <si>
    <t>Demand app (Finance)</t>
  </si>
  <si>
    <t>Minimal</t>
  </si>
  <si>
    <t>App showing demand in different areas. Create customer awareness and engagement.</t>
  </si>
  <si>
    <t>Removed b/c there's no financial impact at this stage; doesn't fit with "bare bones" cost reduction initiatives</t>
  </si>
  <si>
    <t>Inventory optimization</t>
  </si>
  <si>
    <t>Better materials management and siting in business areas where materials are fast-turn and workforce is distributed and currently has to make extra trips to pick up materials</t>
  </si>
  <si>
    <t>Need more visibility on materials; this initiative covers both understanding if materials are needed and reducing time spent finding/collecting them</t>
  </si>
  <si>
    <t>Revisit, team to resize - labor would all come from purple folder, and inventory impact is all that's left - this is small</t>
  </si>
  <si>
    <t>Contractor management</t>
  </si>
  <si>
    <t>Trade-offs; monitoring and additional cost reduction burdens on current contractors could create discontent</t>
  </si>
  <si>
    <t>Develop and implement a contractor management program (currently sized based on NGS)</t>
  </si>
  <si>
    <t>Vegetation trim cycle</t>
  </si>
  <si>
    <t>Trade-offs; reliability metrics worsen, customer satisfaction decrease</t>
  </si>
  <si>
    <t>Increase cycle by 20% (to 36 months) to decrease costs</t>
  </si>
  <si>
    <t>"Purple folder" example if this is INTERNAL - requires some additional evaluation</t>
  </si>
  <si>
    <t>JEA personnel for transmission work</t>
  </si>
  <si>
    <t>Trade-offs; may affect pricing for unit contract</t>
  </si>
  <si>
    <t>Utilize JEA personnel to perform transmission maintenance, elimating need for contractor</t>
  </si>
  <si>
    <t>Questions remain regarding union input here</t>
  </si>
  <si>
    <t>JEA personnel for capital work</t>
  </si>
  <si>
    <t>Trade-offs; delayed maintenance work</t>
  </si>
  <si>
    <t>Utilize JEA personnel to perform assembly and vacuum oil processing of new power transformers instead of a contractor; potentially negative impact on preventative maintenance</t>
  </si>
  <si>
    <t>Non-labor O&amp;M: energy</t>
  </si>
  <si>
    <t>Project Blue Fin (Planning)</t>
  </si>
  <si>
    <t>Trade-offs; confidential</t>
  </si>
  <si>
    <t>Taking over LDC in Duval county</t>
  </si>
  <si>
    <t>Timeline = 2023 (when franchise agreement expires); likely a partnership/agreement (with components going to each party)</t>
  </si>
  <si>
    <t>Would need to win franchise from city council when it's up for renewal. Probably can't talk to Board publicly about this; removing this for now. "No" because of carbon footprint, fuel supply risk, debt required
Steve to continue working on this.</t>
  </si>
  <si>
    <t>Retail marketplace</t>
  </si>
  <si>
    <t>Online marketplace to sell energy-related appliances and services. Use to collect data, create engagement and awareness, and generate modest income.</t>
  </si>
  <si>
    <t>Agreement with concept and moving forward</t>
  </si>
  <si>
    <t>Some questions around what is and isn't allowed (e.g., selling, financing) - team is following up to size, confirm this is OK</t>
  </si>
  <si>
    <t>Residential Solar Application Fee (Planning)</t>
  </si>
  <si>
    <t>Trade-offs; publicity and customer pushback</t>
  </si>
  <si>
    <t>Charge an application/inspection fee to cover the cost of solar PV interconnection reviews and inspections</t>
  </si>
  <si>
    <t>Agreement that charging for cost of service (e.g., review of applications) is reasonable</t>
  </si>
  <si>
    <t>Technology driven improvements (Energy)</t>
  </si>
  <si>
    <t>TD</t>
  </si>
  <si>
    <t>Use technology to drive improvements, additional data analysis for maintenance scheduling, drones may allow reduced costs for inspection process, and tablets should allow enhanced asset management.</t>
  </si>
  <si>
    <t>Requires investment; condition-based maintenance elsewhere</t>
  </si>
  <si>
    <t>Enhance/replace Oracle eam (Energy)</t>
  </si>
  <si>
    <t>New software tool to enhance employee satisfaction and productivity (ease of use)</t>
  </si>
  <si>
    <t>Requires investment, pursue and size in LT (just not including in SQ2)</t>
  </si>
  <si>
    <t>Purple Folder Initiative (HR)</t>
  </si>
  <si>
    <t>Difficult; confidential</t>
  </si>
  <si>
    <t>Incentivize early retirement; 37% of employees eligible for retirement in 5 years</t>
  </si>
  <si>
    <t>This will be part of SQ2; question is how to size/define it. Can we be targeted in HC reduction? Angie to lead efforts to follow up on potential paths here and define options/sizing</t>
  </si>
  <si>
    <t>Ability to provide service; need to avoid losing key employees; need to work across groups to think about and size this</t>
  </si>
  <si>
    <t>Mandated O&amp;M reduction (HR)</t>
  </si>
  <si>
    <t xml:space="preserve">Difficult; could result in lost employee development opportunities and benefits </t>
  </si>
  <si>
    <t>Targeted 10% O&amp;M spend reduction by group. This becomes the target for each group's reductions</t>
  </si>
  <si>
    <t>Addressable; not enough questions are currently asked. Goal of cuts; this is not additive to everything else. This is now listed as separate initiatives below</t>
  </si>
  <si>
    <t xml:space="preserve">Market-provided services for non-core functions  </t>
  </si>
  <si>
    <t>Difficult; major operational change required</t>
  </si>
  <si>
    <t>Outsource non-core functions within supply chain</t>
  </si>
  <si>
    <t>Combine w/ Purple Folder: part of broader headcount reduction</t>
  </si>
  <si>
    <t>Corporate hiring review committee (HR)</t>
  </si>
  <si>
    <t>Trade-offs; JEA could potentially lose some soft/non-essential services</t>
  </si>
  <si>
    <t>Evaluate hiring of direct roles to reduce indirect hires if there is no long-term need</t>
  </si>
  <si>
    <t>Remove because this is included in broader headcount savings</t>
  </si>
  <si>
    <t>Vendor Contract Alignment with Capital and O&amp;M Budgetary Performance (Supply Chain)</t>
  </si>
  <si>
    <t>Other</t>
  </si>
  <si>
    <t>X</t>
  </si>
  <si>
    <t>Vendor negotiations or like for like comparison of unit pricing from different vendors, largely on O&amp;M contracts</t>
  </si>
  <si>
    <t>Team to size "bare bones functionality" - enabler of cost reduction targets on NL</t>
  </si>
  <si>
    <t xml:space="preserve">Facilities O&amp;M Other Services and Charges (OSC) reduction     </t>
  </si>
  <si>
    <t>Trade-offs</t>
  </si>
  <si>
    <t>Supply chain</t>
  </si>
  <si>
    <t>40% reduction in maintenance, landscaping, paintaing, planned rehab work; eliminate PM on generators</t>
  </si>
  <si>
    <t>Resized to remove utility savings component</t>
  </si>
  <si>
    <t>Provide O&amp;M and R&amp;R Services for Private Pump Stations</t>
  </si>
  <si>
    <t>Trade-offs; assume risk for private pump stations</t>
  </si>
  <si>
    <t>Water</t>
  </si>
  <si>
    <t>Operate and provide R&amp;R services to owners of private pump stations</t>
  </si>
  <si>
    <t>Customer Owned Backflow Preventer Maintenance</t>
  </si>
  <si>
    <t>Provide backflow installation, testing and repair services. Bringing installation, testing and repair services in-house provides value for the customer with regard to ensuring easy compliance with the regulation and allows JEA an easier way to track compliance.</t>
  </si>
  <si>
    <t>Potential for adding to "marketplace"</t>
  </si>
  <si>
    <t>Sewer Lateral Cleaning and Televising</t>
  </si>
  <si>
    <t>Trade-offs; potential impact to community plumbers</t>
  </si>
  <si>
    <t>Charge customers to clean out clogs in their sewer laterals.  Currently when a customer calls regarding a stoppage, JEA provides a “courtesy” jetting of their pipe to clear the stoppage</t>
  </si>
  <si>
    <t>Either market, or work offered on-site</t>
  </si>
  <si>
    <t>Consult out ethics services (Compliance)</t>
  </si>
  <si>
    <t>Provide Ethical compliance services to other independent agencies such as Jacksonville Housing Authority, Jax Port, and DCPS</t>
  </si>
  <si>
    <t>Permitting fee review (Enviro)</t>
  </si>
  <si>
    <t>Trade-offs; negative feedback maybe received as a result of fee increases</t>
  </si>
  <si>
    <t xml:space="preserve">Review all permitting fees; fees are among the lowest within the surrounding area and Florida and have not been changed for several years.  </t>
  </si>
  <si>
    <t>Private Water Repairs in Close Proximity to Water Meter</t>
  </si>
  <si>
    <t>Trade-offs; potential customer or local plumber issues</t>
  </si>
  <si>
    <t>Formalize repairs to private pipe and fittings near the meter the process and offer these services to the customer and include charges on the JEA bill.</t>
  </si>
  <si>
    <t>Sewer Clean-Out Installation and Repair</t>
  </si>
  <si>
    <t>trade-offs; potential impact to community plumbers</t>
  </si>
  <si>
    <t>Provide service to customer-owned sewer clean-outs; sewer clean-out is required by code and required to unblock stoppages</t>
  </si>
  <si>
    <t>Cost optimization roadmap</t>
  </si>
  <si>
    <t>In doc</t>
  </si>
  <si>
    <t>IT</t>
  </si>
  <si>
    <t>Broad cost optimization; forecast to cost $120k</t>
  </si>
  <si>
    <t>*Check w/ Sarah how to discuss this vs. prior?</t>
  </si>
  <si>
    <t>ERP cost optimization</t>
  </si>
  <si>
    <r>
      <t>3</t>
    </r>
    <r>
      <rPr>
        <vertAlign val="superscript"/>
        <sz val="11"/>
        <color rgb="FF000000"/>
        <rFont val="Arial"/>
        <family val="2"/>
      </rPr>
      <t>rd</t>
    </r>
    <r>
      <rPr>
        <sz val="11"/>
        <color rgb="FF000000"/>
        <rFont val="Arial"/>
        <family val="2"/>
      </rPr>
      <t xml:space="preserve"> party support provider for Oracle and other support</t>
    </r>
  </si>
  <si>
    <t>Pursue separate from broader cost optimization effort</t>
  </si>
  <si>
    <t>Reconcile vendor use of duct bank to existing project agreements</t>
  </si>
  <si>
    <t>Recover revenue according to original contracts with Comcast for use of space</t>
  </si>
  <si>
    <t>Telecom audit</t>
  </si>
  <si>
    <t>Identify over-billing opportunities to address</t>
  </si>
  <si>
    <t>Four Ten-Hour Days for Select Field Staff</t>
  </si>
  <si>
    <t xml:space="preserve">There may be benefit in utilizing four, ten-hour days for certain classes of work.  For instance, construction projects typically have a longer set up and break down time each day.  One less commute day to work zones would save JEA time and miles driven.  </t>
  </si>
  <si>
    <t>Minimize Costs for Pump Station PM Visits</t>
  </si>
  <si>
    <t>Trade-offs; reliability risk + effort to implement</t>
  </si>
  <si>
    <t>Reduce pump station inspections through condition-based maintenance and hire entry-level workers to perform remaining work</t>
  </si>
  <si>
    <t>Project Funding Revisions</t>
  </si>
  <si>
    <t>Modify project funding processes and requirement to streamline business processes</t>
  </si>
  <si>
    <t>Scope and Fee Negotiator</t>
  </si>
  <si>
    <t>Capex</t>
  </si>
  <si>
    <t>Hire an expert with experience in negotiating rates and fee structures for capital projects</t>
  </si>
  <si>
    <t>Perform Crane Inspections Utilizing JEA Personnel</t>
  </si>
  <si>
    <t>Trade-offs; effort involved to certify</t>
  </si>
  <si>
    <t>Bring crane inspections in-house if certifications can be obtained</t>
  </si>
  <si>
    <t>Wastewater Biosolids Hauling</t>
  </si>
  <si>
    <t>Trade-offs; unclear level of impact</t>
  </si>
  <si>
    <t>In-source biosolids hauling from wastewater reclamation facilities to Buckman WRF</t>
  </si>
  <si>
    <t>Design-Build Continuing Service Contract</t>
  </si>
  <si>
    <t>Develop master contracts with qualified design-build contractors for repeat, small capex jobs</t>
  </si>
  <si>
    <t>Hydrogen Peroxide Use Reduction</t>
  </si>
  <si>
    <t>Trade-offs; potential customer dis-satisfaction</t>
  </si>
  <si>
    <t>Optimize hydrogen peroxide feed rate while maintaining odor control (estimate 10% reduction in usage possible)</t>
  </si>
  <si>
    <t>Glycerin Use Reduction</t>
  </si>
  <si>
    <t>Trade-offs; environmental risk</t>
  </si>
  <si>
    <t>JEA can reduce glycerin usage and still meet compliance limits (28% under compliance limit now)</t>
  </si>
  <si>
    <t>Hydrogen Peroxide cost at Arlington East WRF</t>
  </si>
  <si>
    <t>Trade-offs; potential environmental impact</t>
  </si>
  <si>
    <t>Reduce hydrogen peroxide feed rate and remain under TN TMDL limit</t>
  </si>
  <si>
    <t>Non-labor O&amp;M: water</t>
  </si>
  <si>
    <t>Water Softener and Faucet Aerator Troubleshooting and Repair</t>
  </si>
  <si>
    <t>Trade-offs; impact to plumbers in community</t>
  </si>
  <si>
    <t>Provide water softener servicing/minor maintenance and faucet aerator replacement/cleaning to correct poor pressure issues</t>
  </si>
  <si>
    <t>eLearning Technologies (HR)</t>
  </si>
  <si>
    <t>Sell JEA's eLearning to external parties</t>
  </si>
  <si>
    <t>Expand lab services (Enviro)</t>
  </si>
  <si>
    <t>Provide lab services to other government agencies</t>
  </si>
  <si>
    <t>JEA Academy (HR)</t>
  </si>
  <si>
    <t>Opportunity selling JEA's eLearning to public; requires payment for non-JEA customers and ability to sell new services</t>
  </si>
  <si>
    <t>Co-branded retail sales</t>
  </si>
  <si>
    <t>Trade-offs; risk of non-performing partner doing reputational damage</t>
  </si>
  <si>
    <t>Sell co-branded items (e.g., wipes, water filtration) and services with major providers. Create awareness for key issues, generate revenues.</t>
  </si>
  <si>
    <t>Expand natural gas sales</t>
  </si>
  <si>
    <t>Additional natural gas sales to commercial customers (likely need to implement fixed price option)</t>
  </si>
  <si>
    <t xml:space="preserve">Parking lot - currently "no" b/c Board didn’t want it before </t>
  </si>
  <si>
    <t>Collection/Conversion of Brown Grease to Biofuel or Methane (Enviro)</t>
  </si>
  <si>
    <t>Trade-offs; capital investment, taking on more services, politics</t>
  </si>
  <si>
    <t>Establish dedicated “brown grease” collection and treatment facilities for conversion to bio-diesel and/or carbon source for digesters at WWTP</t>
  </si>
  <si>
    <t>Not a short-term project, questions over whether this is competitive</t>
  </si>
  <si>
    <t>Non-labor O&amp;M: Corporate Non-IT</t>
  </si>
  <si>
    <t>Eliminate participation in 3 rodeos</t>
  </si>
  <si>
    <t>Trade-offs; morale</t>
  </si>
  <si>
    <t>Eliminate Septic tank phase out study</t>
  </si>
  <si>
    <t>Reduce storm resiliency planning</t>
  </si>
  <si>
    <t>Trade-offs; commnity</t>
  </si>
  <si>
    <t>Remove GIS position for outage mapping</t>
  </si>
  <si>
    <t>Trade-offs; community</t>
  </si>
  <si>
    <t>Reduce GIS position for outage mapping</t>
  </si>
  <si>
    <t>Reduce portable pump reserveration</t>
  </si>
  <si>
    <t>Trade-offs; resiliency</t>
  </si>
  <si>
    <t>Reduce portable pump reservation</t>
  </si>
  <si>
    <t>Reduce standards studies</t>
  </si>
  <si>
    <t>Trade-offs; efficiency</t>
  </si>
  <si>
    <t>Make do with in-house investigation of proposed standards changes</t>
  </si>
  <si>
    <t>Reduce coating / paint for metal surfaces</t>
  </si>
  <si>
    <t>Trade-offs; reliability</t>
  </si>
  <si>
    <t>Perform CCTV inspections in-house</t>
  </si>
  <si>
    <t>Reduce cleaning of pumps and wells</t>
  </si>
  <si>
    <t>Trade-offs; risk of clogging</t>
  </si>
  <si>
    <t>Reduce marketing budget</t>
  </si>
  <si>
    <t>Trade-offs; customer engagement</t>
  </si>
  <si>
    <t xml:space="preserve">Reduce professional services </t>
  </si>
  <si>
    <t>Gov Affairs</t>
  </si>
  <si>
    <t>Reduce professional services</t>
  </si>
  <si>
    <t>[Placeholder supply chain initiative]</t>
  </si>
  <si>
    <t>Professional services reduction</t>
  </si>
  <si>
    <t>Environmental</t>
  </si>
  <si>
    <t>Reduce professional services and supplemental staff for permitting, compliance</t>
  </si>
  <si>
    <t>Reduce contracted lab and remediation services</t>
  </si>
  <si>
    <t>Reduce professional services and supplemental staff for labs, remediation</t>
  </si>
  <si>
    <t>Miscellaneous supplies and tools reduction</t>
  </si>
  <si>
    <t>Reduce professional services for QA, other activities</t>
  </si>
  <si>
    <t>Reduce tools, training, travel</t>
  </si>
  <si>
    <t>EWP</t>
  </si>
  <si>
    <t>Reduce professional services related to resource planning</t>
  </si>
  <si>
    <t>Reduce legal and supplemental workforce</t>
  </si>
  <si>
    <t>Reduce legal and professional services</t>
  </si>
  <si>
    <t>Rental and lease</t>
  </si>
  <si>
    <t>Negotiate cost of rented and leased equipment</t>
  </si>
  <si>
    <t>Real estate optimization (Planning)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</si>
</sst>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Alignment="1">
      <alignment wrapText="1"/>
    </xf>
    <xf numFmtId="9" fontId="0" fillId="0" borderId="0" xfId="0" applyNumberFormat="1"/>
    <xf numFmtId="0" fontId="0" fillId="0" borderId="0" xfId="0" applyFont="1"/>
    <xf numFmtId="0" fontId="0" fillId="0" borderId="0" xfId="0" applyFill="1"/>
    <xf numFmtId="164" fontId="1" fillId="0" borderId="0" xfId="0" applyNumberFormat="1" applyFont="1" applyFill="1"/>
    <xf numFmtId="164" fontId="0" fillId="0" borderId="0" xfId="0" applyNumberFormat="1"/>
    <xf numFmtId="164" fontId="0" fillId="3" borderId="0" xfId="0" applyNumberFormat="1" applyFont="1" applyFill="1"/>
    <xf numFmtId="164" fontId="0" fillId="0" borderId="0" xfId="0" applyNumberFormat="1" applyFill="1"/>
    <xf numFmtId="0" fontId="3" fillId="0" borderId="0" xfId="0" applyFont="1" applyAlignment="1">
      <alignment horizontal="left" vertical="center" readingOrder="1"/>
    </xf>
    <xf numFmtId="164" fontId="0" fillId="0" borderId="0" xfId="0" applyNumberFormat="1" applyFont="1" applyFill="1"/>
    <xf numFmtId="0" fontId="0" fillId="4" borderId="0" xfId="0" applyFont="1" applyFill="1"/>
    <xf numFmtId="0" fontId="0" fillId="4" borderId="0" xfId="0" applyFill="1"/>
    <xf numFmtId="164" fontId="0" fillId="4" borderId="0" xfId="0" applyNumberFormat="1" applyFont="1" applyFill="1"/>
    <xf numFmtId="164" fontId="4" fillId="0" borderId="0" xfId="0" applyNumberFormat="1" applyFont="1" applyFill="1"/>
    <xf numFmtId="0" fontId="0" fillId="0" borderId="0" xfId="0" applyFont="1" applyFill="1"/>
    <xf numFmtId="0" fontId="0" fillId="3" borderId="0" xfId="0" applyFill="1"/>
    <xf numFmtId="0" fontId="0" fillId="0" borderId="0" xfId="0" applyFont="1" applyAlignment="1"/>
    <xf numFmtId="0" fontId="3" fillId="0" borderId="0" xfId="0" applyFont="1" applyFill="1" applyAlignment="1">
      <alignment horizontal="left" vertical="center" readingOrder="1"/>
    </xf>
    <xf numFmtId="164" fontId="0" fillId="4" borderId="0" xfId="0" applyNumberFormat="1" applyFill="1"/>
    <xf numFmtId="9" fontId="0" fillId="4" borderId="0" xfId="0" applyNumberFormat="1" applyFill="1"/>
    <xf numFmtId="164" fontId="1" fillId="4" borderId="0" xfId="0" applyNumberFormat="1" applyFont="1" applyFill="1"/>
    <xf numFmtId="3" fontId="0" fillId="0" borderId="1" xfId="0" applyNumberFormat="1" applyFont="1" applyBorder="1" applyAlignment="1">
      <alignment wrapText="1"/>
    </xf>
    <xf numFmtId="0" fontId="11" fillId="0" borderId="0" xfId="0" applyFont="1"/>
    <xf numFmtId="0" fontId="12" fillId="2" borderId="0" xfId="0" applyFont="1" applyFill="1" applyAlignment="1">
      <alignment wrapText="1"/>
    </xf>
    <xf numFmtId="164" fontId="11" fillId="4" borderId="0" xfId="0" applyNumberFormat="1" applyFont="1" applyFill="1"/>
    <xf numFmtId="164" fontId="11" fillId="0" borderId="0" xfId="0" applyNumberFormat="1" applyFont="1"/>
    <xf numFmtId="164" fontId="11" fillId="3" borderId="0" xfId="0" applyNumberFormat="1" applyFont="1" applyFill="1"/>
    <xf numFmtId="164" fontId="13" fillId="0" borderId="0" xfId="0" applyNumberFormat="1" applyFont="1" applyFill="1"/>
    <xf numFmtId="0" fontId="11" fillId="0" borderId="0" xfId="0" applyFont="1" applyFill="1"/>
    <xf numFmtId="164" fontId="11" fillId="0" borderId="0" xfId="0" applyNumberFormat="1" applyFont="1" applyFill="1"/>
    <xf numFmtId="0" fontId="11" fillId="4" borderId="0" xfId="0" applyFont="1" applyFill="1"/>
    <xf numFmtId="164" fontId="11" fillId="5" borderId="0" xfId="0" applyNumberFormat="1" applyFont="1" applyFill="1"/>
    <xf numFmtId="0" fontId="11" fillId="0" borderId="0" xfId="0" applyFont="1" applyAlignment="1"/>
    <xf numFmtId="0" fontId="14" fillId="0" borderId="0" xfId="0" applyFont="1" applyAlignment="1">
      <alignment horizontal="left" vertical="center" readingOrder="1"/>
    </xf>
    <xf numFmtId="0" fontId="11" fillId="0" borderId="0" xfId="0" applyFont="1" applyFill="1" applyAlignment="1">
      <alignment wrapText="1"/>
    </xf>
    <xf numFmtId="164" fontId="15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404%20Initiatives%20(4.4%20meeting%20edit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 reference"/>
      <sheetName val="Summary (PPT outputs)"/>
      <sheetName val="Initiatives"/>
      <sheetName val="Initiatives (parking lot)"/>
      <sheetName val="Customer data"/>
      <sheetName val="IT"/>
      <sheetName val="CBF"/>
      <sheetName val="Reference &gt;&gt;&gt;"/>
      <sheetName val="FTEs"/>
      <sheetName val="Historic electric capex"/>
      <sheetName val="Cash gap"/>
      <sheetName val="O&amp;M-water"/>
      <sheetName val="O&amp;M-energy"/>
      <sheetName val="T&amp;D "/>
    </sheetNames>
    <sheetDataSet>
      <sheetData sheetId="0" refreshError="1"/>
      <sheetData sheetId="1">
        <row r="67">
          <cell r="E67">
            <v>49.067799150000006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I1">
            <v>3033446.8925288259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E0BB3-4DF0-4E63-BFDC-EADEDB01E70D}">
  <sheetPr filterMode="1"/>
  <dimension ref="C2:T86"/>
  <sheetViews>
    <sheetView tabSelected="1" topLeftCell="C1" zoomScale="80" zoomScaleNormal="80" workbookViewId="0">
      <selection activeCell="C43" sqref="C43"/>
    </sheetView>
  </sheetViews>
  <sheetFormatPr defaultRowHeight="14.25" x14ac:dyDescent="0.45"/>
  <cols>
    <col min="1" max="2" width="9.06640625" style="23"/>
    <col min="3" max="3" width="53.53125" style="23" customWidth="1"/>
    <col min="4" max="4" width="9.06640625" style="23"/>
    <col min="5" max="5" width="59.265625" style="23" customWidth="1"/>
    <col min="6" max="6" width="12.19921875" hidden="1" customWidth="1"/>
    <col min="7" max="7" width="9.06640625" style="23"/>
    <col min="8" max="9" width="0" hidden="1" customWidth="1"/>
    <col min="10" max="13" width="9.06640625" style="23"/>
    <col min="14" max="14" width="206.3984375" style="23" bestFit="1" customWidth="1"/>
    <col min="15" max="16384" width="9.06640625" style="23"/>
  </cols>
  <sheetData>
    <row r="2" spans="3:20" ht="25.5" customHeight="1" x14ac:dyDescent="0.4">
      <c r="C2" s="24" t="s">
        <v>0</v>
      </c>
      <c r="D2" s="24" t="s">
        <v>1</v>
      </c>
      <c r="E2" s="24" t="s">
        <v>2</v>
      </c>
      <c r="F2" s="1" t="s">
        <v>3</v>
      </c>
      <c r="G2" s="24" t="s">
        <v>4</v>
      </c>
      <c r="H2" s="1" t="s">
        <v>5</v>
      </c>
      <c r="I2" s="1" t="s">
        <v>6</v>
      </c>
      <c r="J2" s="24" t="s">
        <v>7</v>
      </c>
      <c r="K2" s="24" t="s">
        <v>8</v>
      </c>
      <c r="L2" s="24" t="s">
        <v>9</v>
      </c>
      <c r="M2" s="24" t="s">
        <v>10</v>
      </c>
      <c r="N2" s="24" t="s">
        <v>11</v>
      </c>
      <c r="O2" s="24" t="s">
        <v>12</v>
      </c>
      <c r="P2" s="24" t="s">
        <v>13</v>
      </c>
      <c r="Q2" s="24" t="s">
        <v>14</v>
      </c>
      <c r="R2" s="24" t="s">
        <v>15</v>
      </c>
      <c r="S2" s="24" t="s">
        <v>16</v>
      </c>
      <c r="T2" s="24" t="s">
        <v>17</v>
      </c>
    </row>
    <row r="3" spans="3:20" customFormat="1" hidden="1" x14ac:dyDescent="0.45">
      <c r="C3" t="s">
        <v>18</v>
      </c>
      <c r="D3" t="s">
        <v>19</v>
      </c>
      <c r="E3" t="s">
        <v>20</v>
      </c>
      <c r="F3" s="2"/>
      <c r="G3" t="s">
        <v>21</v>
      </c>
      <c r="H3" s="3" t="s">
        <v>22</v>
      </c>
      <c r="I3" s="4" t="s">
        <v>23</v>
      </c>
      <c r="J3" s="5" t="s">
        <v>24</v>
      </c>
      <c r="L3">
        <v>2021</v>
      </c>
      <c r="M3" s="6">
        <f t="shared" ref="M3:M10" si="0">IFERROR(((2031-L3)*J3*$D$68)+K3, )</f>
        <v>0</v>
      </c>
      <c r="N3" t="s">
        <v>25</v>
      </c>
      <c r="O3" s="7">
        <v>0</v>
      </c>
      <c r="P3" s="7" t="str">
        <f t="shared" ref="P3:P10" si="1">IF(O3=1,J3,"N/A")</f>
        <v>N/A</v>
      </c>
      <c r="Q3" s="7" t="str">
        <f t="shared" ref="Q3:Q10" si="2">IF(O3=1,K3,"N/A")</f>
        <v>N/A</v>
      </c>
      <c r="R3" s="4"/>
      <c r="S3" s="4"/>
    </row>
    <row r="4" spans="3:20" customFormat="1" hidden="1" x14ac:dyDescent="0.45">
      <c r="C4" t="s">
        <v>26</v>
      </c>
      <c r="D4" t="s">
        <v>19</v>
      </c>
      <c r="E4" t="s">
        <v>20</v>
      </c>
      <c r="F4" s="2"/>
      <c r="G4" t="s">
        <v>21</v>
      </c>
      <c r="H4" s="3" t="s">
        <v>22</v>
      </c>
      <c r="I4" s="4" t="s">
        <v>23</v>
      </c>
      <c r="J4" s="8">
        <v>0.24</v>
      </c>
      <c r="L4">
        <v>2021</v>
      </c>
      <c r="M4" s="6">
        <f t="shared" si="0"/>
        <v>0</v>
      </c>
      <c r="N4" s="9" t="s">
        <v>27</v>
      </c>
      <c r="O4" s="7">
        <v>0</v>
      </c>
      <c r="P4" s="7" t="str">
        <f t="shared" si="1"/>
        <v>N/A</v>
      </c>
      <c r="Q4" s="7" t="str">
        <f t="shared" si="2"/>
        <v>N/A</v>
      </c>
      <c r="R4" s="3"/>
    </row>
    <row r="5" spans="3:20" customFormat="1" hidden="1" x14ac:dyDescent="0.45">
      <c r="C5" s="3" t="s">
        <v>28</v>
      </c>
      <c r="D5" t="s">
        <v>19</v>
      </c>
      <c r="E5" t="s">
        <v>29</v>
      </c>
      <c r="G5" t="s">
        <v>21</v>
      </c>
      <c r="H5" s="3" t="s">
        <v>22</v>
      </c>
      <c r="I5" t="s">
        <v>30</v>
      </c>
      <c r="J5" s="10">
        <v>0.11</v>
      </c>
      <c r="L5">
        <v>2021</v>
      </c>
      <c r="M5" s="6">
        <f t="shared" si="0"/>
        <v>0</v>
      </c>
      <c r="N5" s="3" t="s">
        <v>31</v>
      </c>
      <c r="O5" s="7">
        <v>0</v>
      </c>
      <c r="P5" s="7" t="str">
        <f t="shared" si="1"/>
        <v>N/A</v>
      </c>
      <c r="Q5" s="7" t="str">
        <f t="shared" si="2"/>
        <v>N/A</v>
      </c>
      <c r="R5" s="3"/>
      <c r="S5" s="3"/>
    </row>
    <row r="6" spans="3:20" customFormat="1" hidden="1" x14ac:dyDescent="0.45">
      <c r="C6" s="3" t="s">
        <v>32</v>
      </c>
      <c r="D6" t="s">
        <v>19</v>
      </c>
      <c r="E6" t="s">
        <v>29</v>
      </c>
      <c r="G6" t="s">
        <v>21</v>
      </c>
      <c r="H6" s="3" t="s">
        <v>22</v>
      </c>
      <c r="I6" t="s">
        <v>30</v>
      </c>
      <c r="J6" s="10">
        <v>0.06</v>
      </c>
      <c r="K6">
        <v>-0.01</v>
      </c>
      <c r="L6">
        <v>2021</v>
      </c>
      <c r="M6" s="6">
        <f t="shared" si="0"/>
        <v>0</v>
      </c>
      <c r="N6" s="3" t="s">
        <v>33</v>
      </c>
      <c r="O6" s="7">
        <v>0</v>
      </c>
      <c r="P6" s="7" t="str">
        <f t="shared" si="1"/>
        <v>N/A</v>
      </c>
      <c r="Q6" s="7" t="str">
        <f t="shared" si="2"/>
        <v>N/A</v>
      </c>
      <c r="R6" s="3">
        <v>0.1</v>
      </c>
      <c r="S6" s="3"/>
    </row>
    <row r="7" spans="3:20" customFormat="1" hidden="1" x14ac:dyDescent="0.45">
      <c r="C7" s="3" t="s">
        <v>34</v>
      </c>
      <c r="D7" t="s">
        <v>19</v>
      </c>
      <c r="E7" t="s">
        <v>35</v>
      </c>
      <c r="G7" t="s">
        <v>21</v>
      </c>
      <c r="H7" s="3" t="s">
        <v>22</v>
      </c>
      <c r="I7" s="4" t="s">
        <v>23</v>
      </c>
      <c r="J7" s="10">
        <v>0.05</v>
      </c>
      <c r="L7">
        <v>2021</v>
      </c>
      <c r="M7" s="6">
        <f t="shared" si="0"/>
        <v>0</v>
      </c>
      <c r="N7" s="3" t="s">
        <v>36</v>
      </c>
      <c r="O7" s="7">
        <v>0</v>
      </c>
      <c r="P7" s="7" t="str">
        <f t="shared" si="1"/>
        <v>N/A</v>
      </c>
      <c r="Q7" s="7" t="str">
        <f t="shared" si="2"/>
        <v>N/A</v>
      </c>
      <c r="R7" s="3"/>
      <c r="S7" s="3"/>
    </row>
    <row r="8" spans="3:20" customFormat="1" hidden="1" x14ac:dyDescent="0.45">
      <c r="C8" s="3" t="s">
        <v>37</v>
      </c>
      <c r="D8" t="s">
        <v>38</v>
      </c>
      <c r="E8" t="s">
        <v>39</v>
      </c>
      <c r="F8" t="s">
        <v>40</v>
      </c>
      <c r="G8" t="s">
        <v>21</v>
      </c>
      <c r="H8" s="3" t="s">
        <v>22</v>
      </c>
      <c r="I8" s="4" t="s">
        <v>41</v>
      </c>
      <c r="J8" s="10">
        <f>0.49</f>
        <v>0.49</v>
      </c>
      <c r="L8">
        <v>2020</v>
      </c>
      <c r="M8" s="6">
        <f t="shared" si="0"/>
        <v>0</v>
      </c>
      <c r="N8" s="3" t="s">
        <v>42</v>
      </c>
      <c r="O8" s="7">
        <v>1</v>
      </c>
      <c r="P8" s="7">
        <f t="shared" si="1"/>
        <v>0.49</v>
      </c>
      <c r="Q8" s="7">
        <f t="shared" si="2"/>
        <v>0</v>
      </c>
      <c r="R8" s="9"/>
      <c r="S8" t="s">
        <v>43</v>
      </c>
    </row>
    <row r="9" spans="3:20" customFormat="1" hidden="1" x14ac:dyDescent="0.45">
      <c r="C9" s="3" t="s">
        <v>44</v>
      </c>
      <c r="D9" t="s">
        <v>38</v>
      </c>
      <c r="E9" t="s">
        <v>45</v>
      </c>
      <c r="F9" t="s">
        <v>40</v>
      </c>
      <c r="G9" t="s">
        <v>21</v>
      </c>
      <c r="H9" s="3" t="s">
        <v>22</v>
      </c>
      <c r="I9" s="4" t="s">
        <v>23</v>
      </c>
      <c r="J9" s="10">
        <f>0.117</f>
        <v>0.11700000000000001</v>
      </c>
      <c r="L9">
        <v>2020</v>
      </c>
      <c r="M9" s="6">
        <f t="shared" si="0"/>
        <v>0</v>
      </c>
      <c r="N9" s="3" t="s">
        <v>46</v>
      </c>
      <c r="O9" s="7">
        <v>1</v>
      </c>
      <c r="P9" s="7">
        <f t="shared" si="1"/>
        <v>0.11700000000000001</v>
      </c>
      <c r="Q9" s="7">
        <f t="shared" si="2"/>
        <v>0</v>
      </c>
      <c r="R9" s="3"/>
      <c r="S9" t="s">
        <v>43</v>
      </c>
    </row>
    <row r="10" spans="3:20" customFormat="1" hidden="1" x14ac:dyDescent="0.45">
      <c r="C10" s="3" t="s">
        <v>47</v>
      </c>
      <c r="D10" t="s">
        <v>38</v>
      </c>
      <c r="E10" t="s">
        <v>48</v>
      </c>
      <c r="F10" t="s">
        <v>40</v>
      </c>
      <c r="G10" t="s">
        <v>21</v>
      </c>
      <c r="H10" s="3" t="s">
        <v>22</v>
      </c>
      <c r="I10" s="4" t="s">
        <v>23</v>
      </c>
      <c r="J10" s="10">
        <v>3.5999999999999997E-2</v>
      </c>
      <c r="L10">
        <v>2020</v>
      </c>
      <c r="M10" s="6">
        <f t="shared" si="0"/>
        <v>0</v>
      </c>
      <c r="N10" s="3" t="s">
        <v>49</v>
      </c>
      <c r="O10" s="7">
        <v>1</v>
      </c>
      <c r="P10" s="7">
        <f t="shared" si="1"/>
        <v>3.5999999999999997E-2</v>
      </c>
      <c r="Q10" s="7">
        <f t="shared" si="2"/>
        <v>0</v>
      </c>
      <c r="R10" s="3"/>
      <c r="S10" s="3"/>
    </row>
    <row r="11" spans="3:20" customFormat="1" hidden="1" x14ac:dyDescent="0.45">
      <c r="C11" s="11" t="s">
        <v>50</v>
      </c>
      <c r="D11" s="12" t="s">
        <v>38</v>
      </c>
      <c r="E11" s="12"/>
      <c r="F11" s="12"/>
      <c r="G11" s="12" t="s">
        <v>21</v>
      </c>
      <c r="H11" s="11" t="s">
        <v>22</v>
      </c>
      <c r="I11" s="12" t="s">
        <v>23</v>
      </c>
      <c r="J11" s="12"/>
      <c r="K11" s="12"/>
      <c r="L11">
        <v>2020</v>
      </c>
      <c r="M11" s="12"/>
      <c r="N11" s="12"/>
      <c r="O11" s="7">
        <v>0</v>
      </c>
    </row>
    <row r="12" spans="3:20" customFormat="1" hidden="1" x14ac:dyDescent="0.45">
      <c r="C12" t="s">
        <v>51</v>
      </c>
      <c r="D12" t="s">
        <v>19</v>
      </c>
      <c r="E12" t="s">
        <v>52</v>
      </c>
      <c r="F12" s="2"/>
      <c r="G12" t="s">
        <v>53</v>
      </c>
      <c r="H12" s="3" t="s">
        <v>22</v>
      </c>
      <c r="I12" s="4" t="s">
        <v>23</v>
      </c>
      <c r="J12" s="5" t="s">
        <v>24</v>
      </c>
      <c r="L12">
        <v>2021</v>
      </c>
      <c r="M12" s="6">
        <f>IFERROR(((2031-L12)*J12*$D$68)+K12, )</f>
        <v>0</v>
      </c>
      <c r="N12" s="9" t="s">
        <v>54</v>
      </c>
      <c r="O12" s="7">
        <v>0</v>
      </c>
      <c r="P12" s="7" t="str">
        <f>IF(O12=1,J12,"N/A")</f>
        <v>N/A</v>
      </c>
      <c r="Q12" s="7" t="str">
        <f t="shared" ref="Q12:Q75" si="3">IF(O12=1,K12,"N/A")</f>
        <v>N/A</v>
      </c>
      <c r="R12" s="9"/>
      <c r="S12" s="9"/>
    </row>
    <row r="13" spans="3:20" customFormat="1" hidden="1" x14ac:dyDescent="0.45">
      <c r="C13" t="s">
        <v>55</v>
      </c>
      <c r="D13" t="s">
        <v>38</v>
      </c>
      <c r="E13" t="s">
        <v>56</v>
      </c>
      <c r="F13" s="2" t="s">
        <v>53</v>
      </c>
      <c r="G13" t="s">
        <v>53</v>
      </c>
      <c r="H13" s="3" t="s">
        <v>22</v>
      </c>
      <c r="I13" s="4" t="s">
        <v>23</v>
      </c>
      <c r="J13" s="8">
        <v>0.2</v>
      </c>
      <c r="L13">
        <v>2020</v>
      </c>
      <c r="M13" s="6">
        <f>IFERROR(((2031-L13)*J13*$D$68)+K13, )</f>
        <v>0</v>
      </c>
      <c r="N13" s="9" t="s">
        <v>57</v>
      </c>
      <c r="O13" s="7">
        <v>1</v>
      </c>
      <c r="P13" s="7">
        <f>IF(O13=1,J13,"N/A")</f>
        <v>0.2</v>
      </c>
      <c r="Q13" s="7">
        <f t="shared" si="3"/>
        <v>0</v>
      </c>
      <c r="R13" s="4"/>
      <c r="S13" s="4"/>
    </row>
    <row r="14" spans="3:20" customFormat="1" hidden="1" x14ac:dyDescent="0.45">
      <c r="C14" s="11" t="s">
        <v>58</v>
      </c>
      <c r="D14" s="12" t="s">
        <v>38</v>
      </c>
      <c r="E14" s="12"/>
      <c r="F14" s="12"/>
      <c r="G14" s="12" t="s">
        <v>53</v>
      </c>
      <c r="H14" s="11" t="s">
        <v>22</v>
      </c>
      <c r="I14" s="12" t="s">
        <v>23</v>
      </c>
      <c r="J14" s="12"/>
      <c r="K14" s="12"/>
      <c r="L14">
        <v>2020</v>
      </c>
      <c r="M14" s="12"/>
      <c r="N14" s="12"/>
      <c r="O14" s="7">
        <v>0</v>
      </c>
      <c r="Q14" s="7" t="str">
        <f t="shared" si="3"/>
        <v>N/A</v>
      </c>
    </row>
    <row r="15" spans="3:20" x14ac:dyDescent="0.45">
      <c r="C15" s="23" t="s">
        <v>59</v>
      </c>
      <c r="E15" s="23" t="s">
        <v>29</v>
      </c>
      <c r="F15" s="2"/>
      <c r="G15" s="23" t="s">
        <v>60</v>
      </c>
      <c r="H15" t="s">
        <v>61</v>
      </c>
      <c r="I15" t="s">
        <v>30</v>
      </c>
      <c r="J15" s="25">
        <f>211/10</f>
        <v>21.1</v>
      </c>
      <c r="K15" s="23">
        <v>-29</v>
      </c>
      <c r="L15" s="23">
        <v>2021</v>
      </c>
      <c r="M15" s="26">
        <f t="shared" ref="M15:M24" si="4">IFERROR(((2031-L15)*J15*$D$68)+K15, )</f>
        <v>0</v>
      </c>
      <c r="N15" s="23" t="s">
        <v>62</v>
      </c>
      <c r="O15" s="27">
        <v>1</v>
      </c>
      <c r="P15" s="27">
        <f t="shared" ref="P15:P24" si="5">IF(O15=1,J15,"N/A")</f>
        <v>21.1</v>
      </c>
      <c r="Q15" s="27">
        <f t="shared" si="3"/>
        <v>-29</v>
      </c>
      <c r="S15" s="23" t="s">
        <v>63</v>
      </c>
    </row>
    <row r="16" spans="3:20" x14ac:dyDescent="0.45">
      <c r="C16" s="23" t="s">
        <v>265</v>
      </c>
      <c r="E16" s="23" t="s">
        <v>64</v>
      </c>
      <c r="G16" s="23" t="s">
        <v>65</v>
      </c>
      <c r="H16" t="s">
        <v>61</v>
      </c>
      <c r="I16" s="4" t="s">
        <v>23</v>
      </c>
      <c r="J16" s="28">
        <v>15</v>
      </c>
      <c r="K16" s="23">
        <v>-10</v>
      </c>
      <c r="L16" s="23">
        <v>2021</v>
      </c>
      <c r="M16" s="26">
        <f t="shared" si="4"/>
        <v>0</v>
      </c>
      <c r="N16" s="23" t="s">
        <v>66</v>
      </c>
      <c r="O16" s="27">
        <v>1</v>
      </c>
      <c r="P16" s="27">
        <f t="shared" si="5"/>
        <v>15</v>
      </c>
      <c r="Q16" s="27">
        <f t="shared" si="3"/>
        <v>-10</v>
      </c>
      <c r="R16" s="29">
        <f>-150+10</f>
        <v>-140</v>
      </c>
      <c r="S16" s="29"/>
    </row>
    <row r="17" spans="3:20" customFormat="1" hidden="1" x14ac:dyDescent="0.45">
      <c r="C17" s="3" t="s">
        <v>67</v>
      </c>
      <c r="D17" t="s">
        <v>19</v>
      </c>
      <c r="E17" t="s">
        <v>68</v>
      </c>
      <c r="F17" t="s">
        <v>69</v>
      </c>
      <c r="G17" t="s">
        <v>60</v>
      </c>
      <c r="H17" s="3" t="s">
        <v>22</v>
      </c>
      <c r="I17" s="4" t="s">
        <v>23</v>
      </c>
      <c r="J17" s="14">
        <v>1.8</v>
      </c>
      <c r="L17">
        <v>2021</v>
      </c>
      <c r="M17" s="6">
        <f t="shared" si="4"/>
        <v>0</v>
      </c>
      <c r="N17" s="3" t="s">
        <v>70</v>
      </c>
      <c r="O17" s="7">
        <v>1</v>
      </c>
      <c r="P17" s="7">
        <f t="shared" si="5"/>
        <v>1.8</v>
      </c>
      <c r="Q17" s="7">
        <f t="shared" si="3"/>
        <v>0</v>
      </c>
      <c r="R17" s="4"/>
      <c r="S17" s="4"/>
    </row>
    <row r="18" spans="3:20" customFormat="1" hidden="1" x14ac:dyDescent="0.45">
      <c r="C18" s="3" t="s">
        <v>71</v>
      </c>
      <c r="D18" s="16" t="s">
        <v>38</v>
      </c>
      <c r="E18" t="s">
        <v>72</v>
      </c>
      <c r="F18" t="s">
        <v>60</v>
      </c>
      <c r="G18" t="s">
        <v>60</v>
      </c>
      <c r="H18" s="3" t="s">
        <v>22</v>
      </c>
      <c r="I18" s="4" t="s">
        <v>23</v>
      </c>
      <c r="J18" s="14">
        <v>3.8</v>
      </c>
      <c r="K18" s="6"/>
      <c r="L18">
        <v>2020</v>
      </c>
      <c r="M18" s="6">
        <f t="shared" si="4"/>
        <v>0</v>
      </c>
      <c r="N18" s="3" t="s">
        <v>73</v>
      </c>
      <c r="O18" s="7">
        <v>1</v>
      </c>
      <c r="P18" s="7">
        <f t="shared" si="5"/>
        <v>3.8</v>
      </c>
      <c r="Q18" s="7">
        <f t="shared" si="3"/>
        <v>0</v>
      </c>
      <c r="R18" s="9"/>
      <c r="S18" s="9"/>
    </row>
    <row r="19" spans="3:20" customFormat="1" hidden="1" x14ac:dyDescent="0.45">
      <c r="C19" t="s">
        <v>74</v>
      </c>
      <c r="D19" t="s">
        <v>38</v>
      </c>
      <c r="E19" t="s">
        <v>29</v>
      </c>
      <c r="F19" t="s">
        <v>60</v>
      </c>
      <c r="G19" t="s">
        <v>60</v>
      </c>
      <c r="H19" s="3" t="s">
        <v>22</v>
      </c>
      <c r="I19" t="s">
        <v>30</v>
      </c>
      <c r="J19" s="10" t="s">
        <v>75</v>
      </c>
      <c r="L19">
        <v>2020</v>
      </c>
      <c r="M19" s="6">
        <f t="shared" si="4"/>
        <v>0</v>
      </c>
      <c r="N19" t="s">
        <v>76</v>
      </c>
      <c r="O19" s="7">
        <v>0</v>
      </c>
      <c r="P19" s="7" t="str">
        <f t="shared" si="5"/>
        <v>N/A</v>
      </c>
      <c r="Q19" s="7" t="str">
        <f t="shared" si="3"/>
        <v>N/A</v>
      </c>
      <c r="S19" t="s">
        <v>77</v>
      </c>
    </row>
    <row r="20" spans="3:20" customFormat="1" hidden="1" x14ac:dyDescent="0.45">
      <c r="C20" s="15" t="s">
        <v>78</v>
      </c>
      <c r="D20" t="s">
        <v>38</v>
      </c>
      <c r="E20" t="s">
        <v>29</v>
      </c>
      <c r="F20" t="s">
        <v>60</v>
      </c>
      <c r="G20" t="s">
        <v>60</v>
      </c>
      <c r="H20" s="3" t="s">
        <v>22</v>
      </c>
      <c r="I20" t="s">
        <v>30</v>
      </c>
      <c r="J20" s="13">
        <v>0.5</v>
      </c>
      <c r="K20" s="4"/>
      <c r="L20">
        <v>2020</v>
      </c>
      <c r="M20" s="6">
        <f t="shared" si="4"/>
        <v>0</v>
      </c>
      <c r="N20" s="9" t="s">
        <v>79</v>
      </c>
      <c r="O20" s="7">
        <v>1</v>
      </c>
      <c r="P20" s="7">
        <f t="shared" si="5"/>
        <v>0.5</v>
      </c>
      <c r="Q20" s="7">
        <f t="shared" si="3"/>
        <v>0</v>
      </c>
      <c r="R20" s="3"/>
      <c r="S20" s="3" t="s">
        <v>80</v>
      </c>
      <c r="T20" t="s">
        <v>81</v>
      </c>
    </row>
    <row r="21" spans="3:20" customFormat="1" hidden="1" x14ac:dyDescent="0.45">
      <c r="C21" s="3" t="s">
        <v>82</v>
      </c>
      <c r="D21" t="s">
        <v>38</v>
      </c>
      <c r="E21" t="s">
        <v>83</v>
      </c>
      <c r="F21" t="s">
        <v>60</v>
      </c>
      <c r="G21" t="s">
        <v>60</v>
      </c>
      <c r="H21" s="3" t="s">
        <v>22</v>
      </c>
      <c r="I21" s="4" t="s">
        <v>23</v>
      </c>
      <c r="J21" s="14">
        <v>1</v>
      </c>
      <c r="K21">
        <v>-0.1</v>
      </c>
      <c r="L21">
        <v>2020</v>
      </c>
      <c r="M21" s="6">
        <f t="shared" si="4"/>
        <v>0</v>
      </c>
      <c r="N21" s="3" t="s">
        <v>84</v>
      </c>
      <c r="O21" s="7">
        <v>1</v>
      </c>
      <c r="P21" s="7">
        <f t="shared" si="5"/>
        <v>1</v>
      </c>
      <c r="Q21" s="7">
        <f t="shared" si="3"/>
        <v>-0.1</v>
      </c>
      <c r="R21" s="9"/>
      <c r="S21" s="9"/>
    </row>
    <row r="22" spans="3:20" customFormat="1" hidden="1" x14ac:dyDescent="0.45">
      <c r="C22" s="3" t="s">
        <v>85</v>
      </c>
      <c r="D22" t="s">
        <v>38</v>
      </c>
      <c r="E22" t="s">
        <v>86</v>
      </c>
      <c r="F22" t="s">
        <v>60</v>
      </c>
      <c r="G22" t="s">
        <v>60</v>
      </c>
      <c r="H22" s="3" t="s">
        <v>22</v>
      </c>
      <c r="I22" s="4" t="s">
        <v>41</v>
      </c>
      <c r="J22" s="10">
        <v>0.5</v>
      </c>
      <c r="L22">
        <v>2020</v>
      </c>
      <c r="M22" s="6">
        <f t="shared" si="4"/>
        <v>0</v>
      </c>
      <c r="N22" s="3" t="s">
        <v>87</v>
      </c>
      <c r="O22" s="7">
        <v>1</v>
      </c>
      <c r="P22" s="7">
        <f t="shared" si="5"/>
        <v>0.5</v>
      </c>
      <c r="Q22" s="7">
        <f t="shared" si="3"/>
        <v>0</v>
      </c>
      <c r="R22" s="3"/>
      <c r="S22" s="3" t="s">
        <v>88</v>
      </c>
    </row>
    <row r="23" spans="3:20" customFormat="1" hidden="1" x14ac:dyDescent="0.45">
      <c r="C23" s="3" t="s">
        <v>89</v>
      </c>
      <c r="D23" t="s">
        <v>38</v>
      </c>
      <c r="E23" t="s">
        <v>90</v>
      </c>
      <c r="F23" t="s">
        <v>60</v>
      </c>
      <c r="G23" t="s">
        <v>60</v>
      </c>
      <c r="H23" s="3" t="s">
        <v>22</v>
      </c>
      <c r="I23" s="4" t="s">
        <v>23</v>
      </c>
      <c r="J23" s="10">
        <f>(340-40)/1000</f>
        <v>0.3</v>
      </c>
      <c r="L23">
        <v>2020</v>
      </c>
      <c r="M23" s="6">
        <f t="shared" si="4"/>
        <v>0</v>
      </c>
      <c r="N23" s="9" t="s">
        <v>91</v>
      </c>
      <c r="O23" s="7">
        <v>1</v>
      </c>
      <c r="P23" s="7">
        <f t="shared" si="5"/>
        <v>0.3</v>
      </c>
      <c r="Q23" s="7">
        <f t="shared" si="3"/>
        <v>0</v>
      </c>
      <c r="R23" s="3"/>
      <c r="S23" s="3" t="s">
        <v>92</v>
      </c>
    </row>
    <row r="24" spans="3:20" customFormat="1" hidden="1" x14ac:dyDescent="0.45">
      <c r="C24" s="3" t="s">
        <v>93</v>
      </c>
      <c r="D24" t="s">
        <v>38</v>
      </c>
      <c r="E24" t="s">
        <v>94</v>
      </c>
      <c r="F24" t="s">
        <v>60</v>
      </c>
      <c r="G24" t="s">
        <v>60</v>
      </c>
      <c r="H24" s="3" t="s">
        <v>22</v>
      </c>
      <c r="I24" s="4" t="s">
        <v>23</v>
      </c>
      <c r="J24" s="10">
        <v>2.5000000000000001E-2</v>
      </c>
      <c r="L24">
        <v>2020</v>
      </c>
      <c r="M24" s="6">
        <f t="shared" si="4"/>
        <v>0</v>
      </c>
      <c r="N24" s="3" t="s">
        <v>95</v>
      </c>
      <c r="O24" s="7">
        <v>1</v>
      </c>
      <c r="P24" s="7">
        <f t="shared" si="5"/>
        <v>2.5000000000000001E-2</v>
      </c>
      <c r="Q24" s="7">
        <f t="shared" si="3"/>
        <v>0</v>
      </c>
      <c r="R24" s="3"/>
      <c r="S24" s="3"/>
    </row>
    <row r="25" spans="3:20" customFormat="1" hidden="1" x14ac:dyDescent="0.45">
      <c r="C25" s="11" t="s">
        <v>96</v>
      </c>
      <c r="D25" s="12" t="s">
        <v>38</v>
      </c>
      <c r="E25" s="12"/>
      <c r="F25" s="12"/>
      <c r="G25" s="12" t="s">
        <v>60</v>
      </c>
      <c r="H25" s="11" t="s">
        <v>22</v>
      </c>
      <c r="I25" s="12" t="s">
        <v>23</v>
      </c>
      <c r="J25" s="12"/>
      <c r="K25" s="12"/>
      <c r="L25">
        <v>2020</v>
      </c>
      <c r="M25" s="12"/>
      <c r="N25" s="12"/>
      <c r="O25" s="7">
        <v>0</v>
      </c>
      <c r="P25" s="3"/>
      <c r="Q25" s="7" t="str">
        <f t="shared" si="3"/>
        <v>N/A</v>
      </c>
      <c r="R25" s="3"/>
      <c r="S25" s="3"/>
    </row>
    <row r="26" spans="3:20" x14ac:dyDescent="0.45">
      <c r="C26" s="23" t="s">
        <v>97</v>
      </c>
      <c r="E26" s="23" t="s">
        <v>98</v>
      </c>
      <c r="G26" s="23" t="s">
        <v>65</v>
      </c>
      <c r="H26" t="s">
        <v>61</v>
      </c>
      <c r="I26" s="4" t="s">
        <v>41</v>
      </c>
      <c r="J26" s="30">
        <v>5</v>
      </c>
      <c r="K26" s="31"/>
      <c r="L26" s="23">
        <v>2021</v>
      </c>
      <c r="M26" s="26">
        <f t="shared" ref="M26:M57" si="6">IFERROR(((2031-L26)*J26*$D$68)+K26, )</f>
        <v>0</v>
      </c>
      <c r="N26" s="23" t="s">
        <v>99</v>
      </c>
      <c r="O26" s="32">
        <v>0</v>
      </c>
      <c r="P26" s="27" t="str">
        <f t="shared" ref="P26:P77" si="7">IF(O26=1,J26,"N/A")</f>
        <v>N/A</v>
      </c>
      <c r="Q26" s="27" t="str">
        <f t="shared" si="3"/>
        <v>N/A</v>
      </c>
      <c r="R26" s="29">
        <f>21*10</f>
        <v>210</v>
      </c>
      <c r="S26" s="29" t="s">
        <v>100</v>
      </c>
      <c r="T26" s="33" t="s">
        <v>101</v>
      </c>
    </row>
    <row r="27" spans="3:20" x14ac:dyDescent="0.45">
      <c r="C27" s="23" t="s">
        <v>102</v>
      </c>
      <c r="E27" s="23" t="s">
        <v>29</v>
      </c>
      <c r="F27" s="2"/>
      <c r="G27" s="23" t="s">
        <v>53</v>
      </c>
      <c r="H27" t="s">
        <v>61</v>
      </c>
      <c r="I27" t="s">
        <v>30</v>
      </c>
      <c r="J27" s="30">
        <v>4.3</v>
      </c>
      <c r="K27" s="29">
        <v>-1.7</v>
      </c>
      <c r="L27" s="23">
        <v>2021</v>
      </c>
      <c r="M27" s="26">
        <f t="shared" si="6"/>
        <v>0</v>
      </c>
      <c r="N27" s="34" t="s">
        <v>103</v>
      </c>
      <c r="O27" s="27">
        <v>1</v>
      </c>
      <c r="P27" s="27">
        <f t="shared" si="7"/>
        <v>4.3</v>
      </c>
      <c r="Q27" s="27">
        <f t="shared" si="3"/>
        <v>-1.7</v>
      </c>
      <c r="S27" s="34" t="s">
        <v>104</v>
      </c>
      <c r="T27" s="23" t="s">
        <v>105</v>
      </c>
    </row>
    <row r="28" spans="3:20" x14ac:dyDescent="0.45">
      <c r="C28" s="23" t="s">
        <v>106</v>
      </c>
      <c r="E28" s="23" t="s">
        <v>107</v>
      </c>
      <c r="G28" s="23" t="s">
        <v>60</v>
      </c>
      <c r="H28" t="s">
        <v>61</v>
      </c>
      <c r="I28" s="4" t="s">
        <v>23</v>
      </c>
      <c r="J28" s="30">
        <f>SUM($F$102:$P$102)/11/1000000</f>
        <v>0</v>
      </c>
      <c r="L28" s="23">
        <v>2021</v>
      </c>
      <c r="M28" s="26">
        <f t="shared" si="6"/>
        <v>0</v>
      </c>
      <c r="N28" s="23" t="s">
        <v>108</v>
      </c>
      <c r="O28" s="27">
        <v>1</v>
      </c>
      <c r="P28" s="27">
        <f t="shared" si="7"/>
        <v>0</v>
      </c>
      <c r="Q28" s="27">
        <f t="shared" si="3"/>
        <v>0</v>
      </c>
      <c r="S28" s="23" t="s">
        <v>109</v>
      </c>
    </row>
    <row r="29" spans="3:20" customFormat="1" hidden="1" x14ac:dyDescent="0.45">
      <c r="C29" s="3" t="s">
        <v>110</v>
      </c>
      <c r="D29" t="s">
        <v>19</v>
      </c>
      <c r="E29" t="s">
        <v>29</v>
      </c>
      <c r="F29" t="s">
        <v>111</v>
      </c>
      <c r="G29" t="s">
        <v>65</v>
      </c>
      <c r="H29" s="3" t="s">
        <v>22</v>
      </c>
      <c r="I29" t="s">
        <v>30</v>
      </c>
      <c r="J29" s="5" t="s">
        <v>24</v>
      </c>
      <c r="L29">
        <v>2021</v>
      </c>
      <c r="M29" s="6">
        <f t="shared" si="6"/>
        <v>0</v>
      </c>
      <c r="N29" s="3" t="s">
        <v>112</v>
      </c>
      <c r="O29" s="7">
        <v>0</v>
      </c>
      <c r="P29" s="7" t="str">
        <f t="shared" si="7"/>
        <v>N/A</v>
      </c>
      <c r="Q29" s="7" t="str">
        <f t="shared" si="3"/>
        <v>N/A</v>
      </c>
      <c r="R29" s="3"/>
      <c r="S29" s="3" t="s">
        <v>113</v>
      </c>
    </row>
    <row r="30" spans="3:20" customFormat="1" hidden="1" x14ac:dyDescent="0.45">
      <c r="C30" s="3" t="s">
        <v>114</v>
      </c>
      <c r="D30" t="s">
        <v>19</v>
      </c>
      <c r="E30" t="s">
        <v>29</v>
      </c>
      <c r="G30" t="s">
        <v>65</v>
      </c>
      <c r="H30" s="3" t="s">
        <v>22</v>
      </c>
      <c r="I30" t="s">
        <v>30</v>
      </c>
      <c r="J30" s="5" t="s">
        <v>24</v>
      </c>
      <c r="L30">
        <v>2021</v>
      </c>
      <c r="M30" s="6">
        <f t="shared" si="6"/>
        <v>0</v>
      </c>
      <c r="N30" s="3" t="s">
        <v>115</v>
      </c>
      <c r="O30" s="7">
        <v>0</v>
      </c>
      <c r="P30" s="7" t="str">
        <f t="shared" si="7"/>
        <v>N/A</v>
      </c>
      <c r="Q30" s="7" t="str">
        <f t="shared" si="3"/>
        <v>N/A</v>
      </c>
      <c r="R30" s="3"/>
      <c r="S30" s="3" t="s">
        <v>116</v>
      </c>
    </row>
    <row r="31" spans="3:20" customFormat="1" hidden="1" x14ac:dyDescent="0.45">
      <c r="C31" t="s">
        <v>117</v>
      </c>
      <c r="D31" t="s">
        <v>19</v>
      </c>
      <c r="E31" t="s">
        <v>118</v>
      </c>
      <c r="F31" s="2"/>
      <c r="G31" t="s">
        <v>65</v>
      </c>
      <c r="H31" s="3" t="s">
        <v>22</v>
      </c>
      <c r="I31" s="4" t="s">
        <v>41</v>
      </c>
      <c r="J31" s="10">
        <f>$Q$98/10</f>
        <v>0</v>
      </c>
      <c r="K31">
        <v>-16.899999999999999</v>
      </c>
      <c r="L31">
        <v>2021</v>
      </c>
      <c r="M31" s="6">
        <f t="shared" si="6"/>
        <v>0</v>
      </c>
      <c r="N31" t="s">
        <v>119</v>
      </c>
      <c r="O31" s="7">
        <v>0</v>
      </c>
      <c r="P31" s="7" t="str">
        <f t="shared" si="7"/>
        <v>N/A</v>
      </c>
      <c r="Q31" s="7" t="str">
        <f t="shared" si="3"/>
        <v>N/A</v>
      </c>
      <c r="R31" s="3"/>
      <c r="S31" s="17" t="s">
        <v>120</v>
      </c>
      <c r="T31" t="s">
        <v>121</v>
      </c>
    </row>
    <row r="32" spans="3:20" customFormat="1" hidden="1" x14ac:dyDescent="0.45">
      <c r="C32" t="s">
        <v>122</v>
      </c>
      <c r="D32" t="s">
        <v>19</v>
      </c>
      <c r="E32" t="s">
        <v>123</v>
      </c>
      <c r="F32" s="2"/>
      <c r="G32" t="s">
        <v>65</v>
      </c>
      <c r="H32" s="3" t="s">
        <v>22</v>
      </c>
      <c r="I32" s="4" t="s">
        <v>41</v>
      </c>
      <c r="J32" s="8">
        <v>19.2</v>
      </c>
      <c r="L32">
        <v>2021</v>
      </c>
      <c r="M32" s="6">
        <f t="shared" si="6"/>
        <v>0</v>
      </c>
      <c r="N32" s="9" t="s">
        <v>124</v>
      </c>
      <c r="O32" s="7">
        <v>0</v>
      </c>
      <c r="P32" s="7" t="str">
        <f t="shared" si="7"/>
        <v>N/A</v>
      </c>
      <c r="Q32" s="7" t="str">
        <f t="shared" si="3"/>
        <v>N/A</v>
      </c>
      <c r="R32" s="9"/>
      <c r="S32" s="9" t="s">
        <v>125</v>
      </c>
    </row>
    <row r="33" spans="3:19" customFormat="1" hidden="1" x14ac:dyDescent="0.45">
      <c r="C33" s="15" t="s">
        <v>126</v>
      </c>
      <c r="D33" t="s">
        <v>19</v>
      </c>
      <c r="E33" t="s">
        <v>127</v>
      </c>
      <c r="F33" s="2"/>
      <c r="G33" t="s">
        <v>65</v>
      </c>
      <c r="H33" s="3" t="s">
        <v>22</v>
      </c>
      <c r="I33" t="s">
        <v>41</v>
      </c>
      <c r="J33" s="8">
        <v>2</v>
      </c>
      <c r="L33">
        <v>2021</v>
      </c>
      <c r="M33" s="6">
        <f t="shared" si="6"/>
        <v>0</v>
      </c>
      <c r="N33" s="9" t="s">
        <v>128</v>
      </c>
      <c r="O33" s="7">
        <v>0</v>
      </c>
      <c r="P33" s="7" t="str">
        <f t="shared" si="7"/>
        <v>N/A</v>
      </c>
      <c r="Q33" s="7" t="str">
        <f t="shared" si="3"/>
        <v>N/A</v>
      </c>
      <c r="R33" s="4"/>
      <c r="S33" s="18" t="s">
        <v>129</v>
      </c>
    </row>
    <row r="34" spans="3:19" customFormat="1" hidden="1" x14ac:dyDescent="0.45">
      <c r="C34" t="s">
        <v>130</v>
      </c>
      <c r="D34" t="s">
        <v>19</v>
      </c>
      <c r="E34" t="s">
        <v>131</v>
      </c>
      <c r="F34" s="2"/>
      <c r="G34" t="s">
        <v>65</v>
      </c>
      <c r="H34" s="3" t="s">
        <v>22</v>
      </c>
      <c r="I34" s="4" t="s">
        <v>23</v>
      </c>
      <c r="J34" s="8">
        <v>1.67</v>
      </c>
      <c r="L34">
        <v>2021</v>
      </c>
      <c r="M34" s="6">
        <f t="shared" si="6"/>
        <v>0</v>
      </c>
      <c r="N34" s="9" t="s">
        <v>132</v>
      </c>
      <c r="O34" s="7">
        <v>0</v>
      </c>
      <c r="P34" s="7" t="str">
        <f t="shared" si="7"/>
        <v>N/A</v>
      </c>
      <c r="Q34" s="7" t="str">
        <f t="shared" si="3"/>
        <v>N/A</v>
      </c>
      <c r="S34" t="s">
        <v>133</v>
      </c>
    </row>
    <row r="35" spans="3:19" customFormat="1" hidden="1" x14ac:dyDescent="0.45">
      <c r="C35" s="15" t="s">
        <v>134</v>
      </c>
      <c r="D35" t="s">
        <v>38</v>
      </c>
      <c r="E35" t="s">
        <v>29</v>
      </c>
      <c r="F35" s="2" t="s">
        <v>135</v>
      </c>
      <c r="G35" t="s">
        <v>65</v>
      </c>
      <c r="H35" s="3" t="s">
        <v>22</v>
      </c>
      <c r="I35" t="s">
        <v>30</v>
      </c>
      <c r="J35" s="19" t="s">
        <v>136</v>
      </c>
      <c r="K35" s="4"/>
      <c r="L35">
        <v>2020</v>
      </c>
      <c r="M35" s="6">
        <f t="shared" si="6"/>
        <v>0</v>
      </c>
      <c r="N35" s="9" t="s">
        <v>137</v>
      </c>
      <c r="O35" s="7">
        <v>1</v>
      </c>
      <c r="P35" s="7" t="str">
        <f t="shared" si="7"/>
        <v>X</v>
      </c>
      <c r="Q35" s="7">
        <f t="shared" si="3"/>
        <v>0</v>
      </c>
      <c r="R35" s="9"/>
      <c r="S35" s="9" t="s">
        <v>138</v>
      </c>
    </row>
    <row r="36" spans="3:19" customFormat="1" hidden="1" x14ac:dyDescent="0.45">
      <c r="C36" s="15" t="s">
        <v>139</v>
      </c>
      <c r="D36" t="s">
        <v>38</v>
      </c>
      <c r="E36" t="s">
        <v>140</v>
      </c>
      <c r="F36" s="2" t="s">
        <v>141</v>
      </c>
      <c r="G36" t="s">
        <v>65</v>
      </c>
      <c r="H36" s="3" t="s">
        <v>22</v>
      </c>
      <c r="I36" s="4" t="s">
        <v>23</v>
      </c>
      <c r="J36" s="8">
        <f>2.14</f>
        <v>2.14</v>
      </c>
      <c r="K36" s="4"/>
      <c r="L36">
        <v>2020</v>
      </c>
      <c r="M36" s="6">
        <f t="shared" si="6"/>
        <v>0</v>
      </c>
      <c r="N36" s="9" t="s">
        <v>142</v>
      </c>
      <c r="O36" s="7">
        <v>1</v>
      </c>
      <c r="P36" s="7">
        <f t="shared" si="7"/>
        <v>2.14</v>
      </c>
      <c r="Q36" s="7">
        <f t="shared" si="3"/>
        <v>0</v>
      </c>
      <c r="R36" s="3"/>
      <c r="S36" s="9" t="s">
        <v>143</v>
      </c>
    </row>
    <row r="37" spans="3:19" x14ac:dyDescent="0.45">
      <c r="C37" s="29" t="s">
        <v>144</v>
      </c>
      <c r="E37" s="29" t="s">
        <v>145</v>
      </c>
      <c r="G37" s="29" t="s">
        <v>146</v>
      </c>
      <c r="H37" t="s">
        <v>61</v>
      </c>
      <c r="I37" s="4" t="s">
        <v>23</v>
      </c>
      <c r="J37" s="30">
        <v>0.51700000000000002</v>
      </c>
      <c r="K37" s="29">
        <v>-0.26500000000000001</v>
      </c>
      <c r="L37" s="23">
        <v>2021</v>
      </c>
      <c r="M37" s="26">
        <f t="shared" si="6"/>
        <v>0</v>
      </c>
      <c r="N37" s="29" t="s">
        <v>147</v>
      </c>
      <c r="O37" s="27">
        <v>1</v>
      </c>
      <c r="P37" s="27">
        <f t="shared" si="7"/>
        <v>0.51700000000000002</v>
      </c>
      <c r="Q37" s="27">
        <f t="shared" si="3"/>
        <v>-0.26500000000000001</v>
      </c>
      <c r="R37" s="29"/>
      <c r="S37" s="29"/>
    </row>
    <row r="38" spans="3:19" x14ac:dyDescent="0.45">
      <c r="C38" s="29" t="s">
        <v>148</v>
      </c>
      <c r="E38" s="29" t="s">
        <v>29</v>
      </c>
      <c r="G38" s="29" t="s">
        <v>146</v>
      </c>
      <c r="H38" t="s">
        <v>61</v>
      </c>
      <c r="I38" t="s">
        <v>30</v>
      </c>
      <c r="J38" s="30">
        <v>0.23</v>
      </c>
      <c r="K38" s="29">
        <v>-0.02</v>
      </c>
      <c r="L38" s="23">
        <v>2021</v>
      </c>
      <c r="M38" s="26">
        <f t="shared" si="6"/>
        <v>0</v>
      </c>
      <c r="N38" s="29" t="s">
        <v>149</v>
      </c>
      <c r="O38" s="27">
        <v>1</v>
      </c>
      <c r="P38" s="27">
        <f t="shared" si="7"/>
        <v>0.23</v>
      </c>
      <c r="Q38" s="27">
        <f t="shared" si="3"/>
        <v>-0.02</v>
      </c>
      <c r="S38" s="23" t="s">
        <v>150</v>
      </c>
    </row>
    <row r="39" spans="3:19" x14ac:dyDescent="0.45">
      <c r="C39" s="29" t="s">
        <v>151</v>
      </c>
      <c r="E39" s="29" t="s">
        <v>152</v>
      </c>
      <c r="G39" s="29" t="s">
        <v>146</v>
      </c>
      <c r="H39" t="s">
        <v>61</v>
      </c>
      <c r="I39" s="4" t="s">
        <v>23</v>
      </c>
      <c r="J39" s="30">
        <v>5.7000000000000002E-2</v>
      </c>
      <c r="K39" s="29"/>
      <c r="L39" s="23">
        <v>2021</v>
      </c>
      <c r="M39" s="26">
        <f t="shared" si="6"/>
        <v>0</v>
      </c>
      <c r="N39" s="29" t="s">
        <v>153</v>
      </c>
      <c r="O39" s="27">
        <v>1</v>
      </c>
      <c r="P39" s="27">
        <f t="shared" si="7"/>
        <v>5.7000000000000002E-2</v>
      </c>
      <c r="Q39" s="27">
        <f t="shared" si="3"/>
        <v>0</v>
      </c>
      <c r="R39" s="34"/>
      <c r="S39" s="34" t="s">
        <v>154</v>
      </c>
    </row>
    <row r="40" spans="3:19" x14ac:dyDescent="0.45">
      <c r="C40" s="23" t="s">
        <v>155</v>
      </c>
      <c r="E40" s="23" t="s">
        <v>29</v>
      </c>
      <c r="G40" s="23" t="s">
        <v>65</v>
      </c>
      <c r="H40" t="s">
        <v>61</v>
      </c>
      <c r="I40" t="s">
        <v>30</v>
      </c>
      <c r="J40" s="30">
        <f>0.08-0.03</f>
        <v>0.05</v>
      </c>
      <c r="L40" s="23">
        <v>2021</v>
      </c>
      <c r="M40" s="26">
        <f t="shared" si="6"/>
        <v>0</v>
      </c>
      <c r="N40" s="23" t="s">
        <v>156</v>
      </c>
      <c r="O40" s="27">
        <v>1</v>
      </c>
      <c r="P40" s="27">
        <f t="shared" si="7"/>
        <v>0.05</v>
      </c>
      <c r="Q40" s="27">
        <f t="shared" si="3"/>
        <v>0</v>
      </c>
      <c r="R40" s="34"/>
      <c r="S40" s="34"/>
    </row>
    <row r="41" spans="3:19" x14ac:dyDescent="0.45">
      <c r="C41" s="23" t="s">
        <v>157</v>
      </c>
      <c r="E41" s="23" t="s">
        <v>158</v>
      </c>
      <c r="G41" s="23" t="s">
        <v>65</v>
      </c>
      <c r="H41" t="s">
        <v>61</v>
      </c>
      <c r="I41" s="4" t="s">
        <v>23</v>
      </c>
      <c r="J41" s="30">
        <v>0.05</v>
      </c>
      <c r="L41" s="23">
        <v>2021</v>
      </c>
      <c r="M41" s="26">
        <f t="shared" si="6"/>
        <v>0</v>
      </c>
      <c r="N41" s="23" t="s">
        <v>159</v>
      </c>
      <c r="O41" s="27">
        <v>1</v>
      </c>
      <c r="P41" s="27">
        <f t="shared" si="7"/>
        <v>0.05</v>
      </c>
      <c r="Q41" s="27">
        <f t="shared" si="3"/>
        <v>0</v>
      </c>
      <c r="R41" s="34"/>
      <c r="S41" s="34"/>
    </row>
    <row r="42" spans="3:19" x14ac:dyDescent="0.45">
      <c r="C42" s="29" t="s">
        <v>160</v>
      </c>
      <c r="E42" s="29" t="s">
        <v>161</v>
      </c>
      <c r="G42" s="29" t="s">
        <v>146</v>
      </c>
      <c r="H42" t="s">
        <v>61</v>
      </c>
      <c r="I42" s="4" t="s">
        <v>23</v>
      </c>
      <c r="J42" s="30">
        <v>0.05</v>
      </c>
      <c r="K42" s="29">
        <v>-0.02</v>
      </c>
      <c r="L42" s="23">
        <v>2021</v>
      </c>
      <c r="M42" s="26">
        <f t="shared" si="6"/>
        <v>0</v>
      </c>
      <c r="N42" s="29" t="s">
        <v>162</v>
      </c>
      <c r="O42" s="27">
        <v>1</v>
      </c>
      <c r="P42" s="27">
        <f t="shared" si="7"/>
        <v>0.05</v>
      </c>
      <c r="Q42" s="27">
        <f t="shared" si="3"/>
        <v>-0.02</v>
      </c>
    </row>
    <row r="43" spans="3:19" x14ac:dyDescent="0.45">
      <c r="C43" s="29" t="s">
        <v>163</v>
      </c>
      <c r="E43" s="29" t="s">
        <v>164</v>
      </c>
      <c r="G43" s="29" t="s">
        <v>146</v>
      </c>
      <c r="H43" t="s">
        <v>61</v>
      </c>
      <c r="I43" s="4" t="s">
        <v>23</v>
      </c>
      <c r="J43" s="30">
        <v>4.8000000000000001E-2</v>
      </c>
      <c r="K43" s="29"/>
      <c r="L43" s="23">
        <v>2021</v>
      </c>
      <c r="M43" s="26">
        <f t="shared" si="6"/>
        <v>0</v>
      </c>
      <c r="N43" s="29" t="s">
        <v>165</v>
      </c>
      <c r="O43" s="27">
        <v>1</v>
      </c>
      <c r="P43" s="27">
        <f t="shared" si="7"/>
        <v>4.8000000000000001E-2</v>
      </c>
      <c r="Q43" s="27">
        <f t="shared" si="3"/>
        <v>0</v>
      </c>
      <c r="R43" s="34"/>
      <c r="S43" s="34" t="s">
        <v>154</v>
      </c>
    </row>
    <row r="44" spans="3:19" customFormat="1" hidden="1" x14ac:dyDescent="0.45">
      <c r="C44" s="3" t="s">
        <v>166</v>
      </c>
      <c r="D44" t="s">
        <v>38</v>
      </c>
      <c r="E44" t="s">
        <v>167</v>
      </c>
      <c r="G44" t="s">
        <v>168</v>
      </c>
      <c r="H44" s="3" t="s">
        <v>22</v>
      </c>
      <c r="I44" s="3" t="s">
        <v>23</v>
      </c>
      <c r="J44" s="10" t="e">
        <f>0.15*'[1]Summary (PPT outputs)'!#REF!</f>
        <v>#REF!</v>
      </c>
      <c r="K44">
        <v>-0.12</v>
      </c>
      <c r="L44">
        <v>2020</v>
      </c>
      <c r="M44" s="6">
        <f t="shared" si="6"/>
        <v>0</v>
      </c>
      <c r="N44" s="3" t="s">
        <v>169</v>
      </c>
      <c r="O44" s="7">
        <v>0</v>
      </c>
      <c r="P44" s="7" t="str">
        <f t="shared" si="7"/>
        <v>N/A</v>
      </c>
      <c r="Q44" s="7" t="str">
        <f t="shared" si="3"/>
        <v>N/A</v>
      </c>
      <c r="R44" s="9"/>
      <c r="S44" s="9" t="s">
        <v>170</v>
      </c>
    </row>
    <row r="45" spans="3:19" customFormat="1" ht="16.149999999999999" hidden="1" x14ac:dyDescent="0.45">
      <c r="C45" s="3" t="s">
        <v>171</v>
      </c>
      <c r="D45" t="s">
        <v>38</v>
      </c>
      <c r="E45" t="s">
        <v>167</v>
      </c>
      <c r="F45" t="s">
        <v>168</v>
      </c>
      <c r="G45" t="s">
        <v>168</v>
      </c>
      <c r="H45" s="3" t="s">
        <v>22</v>
      </c>
      <c r="I45" s="3" t="s">
        <v>23</v>
      </c>
      <c r="J45" s="10">
        <v>1.77</v>
      </c>
      <c r="L45">
        <v>2020</v>
      </c>
      <c r="M45" s="6">
        <f t="shared" si="6"/>
        <v>0</v>
      </c>
      <c r="N45" s="3" t="s">
        <v>172</v>
      </c>
      <c r="O45" s="7">
        <v>1</v>
      </c>
      <c r="P45" s="7">
        <f t="shared" si="7"/>
        <v>1.77</v>
      </c>
      <c r="Q45" s="7">
        <f t="shared" si="3"/>
        <v>0</v>
      </c>
      <c r="R45" s="9"/>
      <c r="S45" s="9" t="s">
        <v>173</v>
      </c>
    </row>
    <row r="46" spans="3:19" customFormat="1" hidden="1" x14ac:dyDescent="0.45">
      <c r="C46" s="3" t="s">
        <v>174</v>
      </c>
      <c r="D46" t="s">
        <v>38</v>
      </c>
      <c r="E46" t="s">
        <v>167</v>
      </c>
      <c r="F46" t="s">
        <v>168</v>
      </c>
      <c r="G46" t="s">
        <v>168</v>
      </c>
      <c r="H46" s="3" t="s">
        <v>22</v>
      </c>
      <c r="I46" s="3" t="s">
        <v>23</v>
      </c>
      <c r="J46" s="10">
        <v>0.35</v>
      </c>
      <c r="K46">
        <v>-0.25</v>
      </c>
      <c r="L46">
        <v>2020</v>
      </c>
      <c r="M46" s="6">
        <f t="shared" si="6"/>
        <v>0</v>
      </c>
      <c r="N46" s="3" t="s">
        <v>175</v>
      </c>
      <c r="O46" s="7">
        <v>1</v>
      </c>
      <c r="P46" s="7">
        <f t="shared" si="7"/>
        <v>0.35</v>
      </c>
      <c r="Q46" s="7">
        <f t="shared" si="3"/>
        <v>-0.25</v>
      </c>
      <c r="R46" s="3"/>
      <c r="S46" s="9" t="s">
        <v>173</v>
      </c>
    </row>
    <row r="47" spans="3:19" customFormat="1" hidden="1" x14ac:dyDescent="0.45">
      <c r="C47" s="3" t="s">
        <v>176</v>
      </c>
      <c r="D47" t="s">
        <v>38</v>
      </c>
      <c r="E47" t="s">
        <v>167</v>
      </c>
      <c r="F47" t="s">
        <v>168</v>
      </c>
      <c r="G47" t="s">
        <v>168</v>
      </c>
      <c r="H47" s="3" t="s">
        <v>22</v>
      </c>
      <c r="I47" s="3" t="s">
        <v>30</v>
      </c>
      <c r="J47" s="10">
        <v>0.15</v>
      </c>
      <c r="L47">
        <v>2020</v>
      </c>
      <c r="M47" s="6">
        <f t="shared" si="6"/>
        <v>0</v>
      </c>
      <c r="N47" s="3" t="s">
        <v>177</v>
      </c>
      <c r="O47" s="7">
        <v>1</v>
      </c>
      <c r="P47" s="7">
        <f t="shared" si="7"/>
        <v>0.15</v>
      </c>
      <c r="Q47" s="7">
        <f t="shared" si="3"/>
        <v>0</v>
      </c>
      <c r="R47" s="9"/>
      <c r="S47" s="9" t="s">
        <v>173</v>
      </c>
    </row>
    <row r="48" spans="3:19" customFormat="1" hidden="1" x14ac:dyDescent="0.45">
      <c r="C48" s="4" t="s">
        <v>178</v>
      </c>
      <c r="D48" t="s">
        <v>19</v>
      </c>
      <c r="E48" s="4" t="s">
        <v>140</v>
      </c>
      <c r="G48" s="4" t="s">
        <v>146</v>
      </c>
      <c r="H48" s="3" t="s">
        <v>22</v>
      </c>
      <c r="I48" s="4" t="s">
        <v>23</v>
      </c>
      <c r="J48" s="5" t="s">
        <v>24</v>
      </c>
      <c r="K48" s="4"/>
      <c r="L48">
        <v>2021</v>
      </c>
      <c r="M48" s="6">
        <f t="shared" si="6"/>
        <v>0</v>
      </c>
      <c r="N48" s="9" t="s">
        <v>179</v>
      </c>
      <c r="O48" s="7">
        <v>0</v>
      </c>
      <c r="P48" s="7" t="str">
        <f t="shared" si="7"/>
        <v>N/A</v>
      </c>
      <c r="Q48" s="7" t="str">
        <f t="shared" si="3"/>
        <v>N/A</v>
      </c>
      <c r="R48" s="4"/>
      <c r="S48" s="4"/>
    </row>
    <row r="49" spans="3:20" customFormat="1" hidden="1" x14ac:dyDescent="0.45">
      <c r="C49" s="4" t="s">
        <v>180</v>
      </c>
      <c r="D49" t="s">
        <v>19</v>
      </c>
      <c r="E49" s="4" t="s">
        <v>181</v>
      </c>
      <c r="G49" s="4" t="s">
        <v>146</v>
      </c>
      <c r="H49" s="3" t="s">
        <v>22</v>
      </c>
      <c r="I49" s="4" t="s">
        <v>23</v>
      </c>
      <c r="J49" s="10">
        <v>0.26</v>
      </c>
      <c r="K49" s="4"/>
      <c r="L49">
        <v>2021</v>
      </c>
      <c r="M49" s="6">
        <f t="shared" si="6"/>
        <v>0</v>
      </c>
      <c r="N49" s="4" t="s">
        <v>182</v>
      </c>
      <c r="O49" s="7">
        <v>0</v>
      </c>
      <c r="P49" s="7" t="str">
        <f t="shared" si="7"/>
        <v>N/A</v>
      </c>
      <c r="Q49" s="7" t="str">
        <f t="shared" si="3"/>
        <v>N/A</v>
      </c>
      <c r="R49" s="4"/>
      <c r="S49" s="4"/>
    </row>
    <row r="50" spans="3:20" customFormat="1" hidden="1" x14ac:dyDescent="0.45">
      <c r="C50" s="4" t="s">
        <v>183</v>
      </c>
      <c r="D50" t="s">
        <v>38</v>
      </c>
      <c r="E50" s="4" t="s">
        <v>29</v>
      </c>
      <c r="F50" s="4" t="s">
        <v>146</v>
      </c>
      <c r="G50" s="4" t="s">
        <v>146</v>
      </c>
      <c r="H50" s="3" t="s">
        <v>22</v>
      </c>
      <c r="I50" t="s">
        <v>30</v>
      </c>
      <c r="J50" s="10">
        <v>0.25</v>
      </c>
      <c r="K50" s="4"/>
      <c r="L50">
        <v>2020</v>
      </c>
      <c r="M50" s="6">
        <f t="shared" si="6"/>
        <v>0</v>
      </c>
      <c r="N50" s="4" t="s">
        <v>184</v>
      </c>
      <c r="O50" s="7">
        <v>1</v>
      </c>
      <c r="P50" s="7">
        <f t="shared" si="7"/>
        <v>0.25</v>
      </c>
      <c r="Q50" s="7">
        <f t="shared" si="3"/>
        <v>0</v>
      </c>
      <c r="R50" s="3"/>
      <c r="S50" s="3"/>
    </row>
    <row r="51" spans="3:20" customFormat="1" hidden="1" x14ac:dyDescent="0.45">
      <c r="C51" s="4" t="s">
        <v>185</v>
      </c>
      <c r="D51" t="s">
        <v>38</v>
      </c>
      <c r="E51" s="4" t="s">
        <v>29</v>
      </c>
      <c r="F51" s="4" t="s">
        <v>135</v>
      </c>
      <c r="G51" s="4" t="s">
        <v>146</v>
      </c>
      <c r="H51" s="3" t="s">
        <v>186</v>
      </c>
      <c r="I51" t="s">
        <v>30</v>
      </c>
      <c r="J51" s="10">
        <v>1.8</v>
      </c>
      <c r="K51" s="4">
        <v>-0.1</v>
      </c>
      <c r="L51">
        <v>2020</v>
      </c>
      <c r="M51" s="6">
        <f t="shared" si="6"/>
        <v>0</v>
      </c>
      <c r="N51" s="4" t="s">
        <v>187</v>
      </c>
      <c r="O51" s="7">
        <v>1</v>
      </c>
      <c r="P51" s="7">
        <f t="shared" si="7"/>
        <v>1.8</v>
      </c>
      <c r="Q51" s="7">
        <f t="shared" si="3"/>
        <v>-0.1</v>
      </c>
      <c r="R51" s="9">
        <v>2</v>
      </c>
      <c r="S51" s="9"/>
    </row>
    <row r="52" spans="3:20" customFormat="1" hidden="1" x14ac:dyDescent="0.45">
      <c r="C52" s="4" t="s">
        <v>188</v>
      </c>
      <c r="D52" t="s">
        <v>38</v>
      </c>
      <c r="E52" s="4" t="s">
        <v>189</v>
      </c>
      <c r="F52" s="4" t="s">
        <v>146</v>
      </c>
      <c r="G52" s="4" t="s">
        <v>146</v>
      </c>
      <c r="H52" s="3" t="s">
        <v>22</v>
      </c>
      <c r="I52" s="4" t="s">
        <v>23</v>
      </c>
      <c r="J52" s="10">
        <v>0.09</v>
      </c>
      <c r="K52" s="4"/>
      <c r="L52">
        <v>2020</v>
      </c>
      <c r="M52" s="6">
        <f t="shared" si="6"/>
        <v>0</v>
      </c>
      <c r="N52" s="4" t="s">
        <v>190</v>
      </c>
      <c r="O52" s="7">
        <v>1</v>
      </c>
      <c r="P52" s="7">
        <f t="shared" si="7"/>
        <v>0.09</v>
      </c>
      <c r="Q52" s="7">
        <f t="shared" si="3"/>
        <v>0</v>
      </c>
      <c r="R52" s="4">
        <v>0.01</v>
      </c>
      <c r="S52" s="4"/>
    </row>
    <row r="53" spans="3:20" customFormat="1" hidden="1" x14ac:dyDescent="0.45">
      <c r="C53" s="4" t="s">
        <v>191</v>
      </c>
      <c r="D53" t="s">
        <v>38</v>
      </c>
      <c r="E53" s="4" t="s">
        <v>192</v>
      </c>
      <c r="F53" s="4" t="s">
        <v>146</v>
      </c>
      <c r="G53" s="4" t="s">
        <v>146</v>
      </c>
      <c r="H53" s="3" t="s">
        <v>22</v>
      </c>
      <c r="I53" s="4" t="s">
        <v>23</v>
      </c>
      <c r="J53" s="8">
        <f>0.6-0.229</f>
        <v>0.371</v>
      </c>
      <c r="K53" s="4">
        <v>-0.56999999999999995</v>
      </c>
      <c r="L53">
        <v>2020</v>
      </c>
      <c r="M53" s="6">
        <f t="shared" si="6"/>
        <v>0</v>
      </c>
      <c r="N53" s="4" t="s">
        <v>193</v>
      </c>
      <c r="O53" s="7">
        <v>1</v>
      </c>
      <c r="P53" s="7">
        <f t="shared" si="7"/>
        <v>0.371</v>
      </c>
      <c r="Q53" s="7">
        <f t="shared" si="3"/>
        <v>-0.56999999999999995</v>
      </c>
      <c r="R53" s="3">
        <v>2.29</v>
      </c>
      <c r="S53" s="3"/>
    </row>
    <row r="54" spans="3:20" customFormat="1" hidden="1" x14ac:dyDescent="0.45">
      <c r="C54" s="4" t="s">
        <v>194</v>
      </c>
      <c r="D54" t="s">
        <v>38</v>
      </c>
      <c r="E54" s="4" t="s">
        <v>29</v>
      </c>
      <c r="F54" s="4" t="s">
        <v>146</v>
      </c>
      <c r="G54" s="4" t="s">
        <v>146</v>
      </c>
      <c r="H54" s="3" t="s">
        <v>186</v>
      </c>
      <c r="I54" t="s">
        <v>30</v>
      </c>
      <c r="J54" s="10">
        <v>0.3</v>
      </c>
      <c r="K54" s="4"/>
      <c r="L54">
        <v>2020</v>
      </c>
      <c r="M54" s="6">
        <f t="shared" si="6"/>
        <v>0</v>
      </c>
      <c r="N54" s="4" t="s">
        <v>195</v>
      </c>
      <c r="O54" s="7">
        <v>1</v>
      </c>
      <c r="P54" s="7">
        <f t="shared" si="7"/>
        <v>0.3</v>
      </c>
      <c r="Q54" s="7">
        <f t="shared" si="3"/>
        <v>0</v>
      </c>
      <c r="R54" s="4"/>
      <c r="S54" s="4"/>
    </row>
    <row r="55" spans="3:20" customFormat="1" hidden="1" x14ac:dyDescent="0.45">
      <c r="C55" s="4" t="s">
        <v>196</v>
      </c>
      <c r="D55" t="s">
        <v>38</v>
      </c>
      <c r="E55" s="4" t="s">
        <v>197</v>
      </c>
      <c r="F55" s="4" t="s">
        <v>146</v>
      </c>
      <c r="G55" s="4" t="s">
        <v>146</v>
      </c>
      <c r="H55" s="3" t="s">
        <v>22</v>
      </c>
      <c r="I55" s="4" t="s">
        <v>23</v>
      </c>
      <c r="J55" s="8">
        <v>0.21</v>
      </c>
      <c r="K55" s="4"/>
      <c r="L55">
        <v>2020</v>
      </c>
      <c r="M55" s="6">
        <f t="shared" si="6"/>
        <v>0</v>
      </c>
      <c r="N55" s="4" t="s">
        <v>198</v>
      </c>
      <c r="O55" s="7">
        <v>1</v>
      </c>
      <c r="P55" s="7">
        <f t="shared" si="7"/>
        <v>0.21</v>
      </c>
      <c r="Q55" s="7">
        <f t="shared" si="3"/>
        <v>0</v>
      </c>
      <c r="R55" s="4"/>
      <c r="S55" s="4"/>
    </row>
    <row r="56" spans="3:20" customFormat="1" hidden="1" x14ac:dyDescent="0.45">
      <c r="C56" s="4" t="s">
        <v>199</v>
      </c>
      <c r="D56" t="s">
        <v>38</v>
      </c>
      <c r="E56" s="4" t="s">
        <v>200</v>
      </c>
      <c r="F56" s="4" t="s">
        <v>146</v>
      </c>
      <c r="G56" s="4" t="s">
        <v>146</v>
      </c>
      <c r="H56" s="3" t="s">
        <v>22</v>
      </c>
      <c r="I56" s="4" t="s">
        <v>23</v>
      </c>
      <c r="J56" s="8">
        <v>0.05</v>
      </c>
      <c r="K56" s="4"/>
      <c r="L56">
        <v>2020</v>
      </c>
      <c r="M56" s="6">
        <f t="shared" si="6"/>
        <v>0</v>
      </c>
      <c r="N56" s="4" t="s">
        <v>201</v>
      </c>
      <c r="O56" s="7">
        <v>1</v>
      </c>
      <c r="P56" s="7">
        <f t="shared" si="7"/>
        <v>0.05</v>
      </c>
      <c r="Q56" s="7">
        <f t="shared" si="3"/>
        <v>0</v>
      </c>
      <c r="R56" s="3"/>
      <c r="S56" s="3"/>
    </row>
    <row r="57" spans="3:20" customFormat="1" hidden="1" x14ac:dyDescent="0.45">
      <c r="C57" s="4" t="s">
        <v>202</v>
      </c>
      <c r="D57" t="s">
        <v>38</v>
      </c>
      <c r="E57" s="4" t="s">
        <v>203</v>
      </c>
      <c r="F57" s="4" t="s">
        <v>146</v>
      </c>
      <c r="G57" s="4" t="s">
        <v>146</v>
      </c>
      <c r="H57" s="3" t="s">
        <v>22</v>
      </c>
      <c r="I57" s="4" t="s">
        <v>23</v>
      </c>
      <c r="J57" s="10">
        <v>1.7000000000000001E-2</v>
      </c>
      <c r="K57" s="4"/>
      <c r="L57">
        <v>2020</v>
      </c>
      <c r="M57" s="6">
        <f t="shared" si="6"/>
        <v>0</v>
      </c>
      <c r="N57" s="4" t="s">
        <v>204</v>
      </c>
      <c r="O57" s="7">
        <v>1</v>
      </c>
      <c r="P57" s="7">
        <f t="shared" si="7"/>
        <v>1.7000000000000001E-2</v>
      </c>
      <c r="Q57" s="7">
        <f t="shared" si="3"/>
        <v>0</v>
      </c>
      <c r="R57" s="4"/>
      <c r="S57" s="4"/>
    </row>
    <row r="58" spans="3:20" customFormat="1" hidden="1" x14ac:dyDescent="0.45">
      <c r="C58" s="11" t="s">
        <v>205</v>
      </c>
      <c r="D58" s="12" t="s">
        <v>38</v>
      </c>
      <c r="E58" s="12"/>
      <c r="F58" s="20"/>
      <c r="G58" s="12" t="s">
        <v>146</v>
      </c>
      <c r="H58" s="11" t="s">
        <v>22</v>
      </c>
      <c r="I58" s="12" t="s">
        <v>23</v>
      </c>
      <c r="J58" s="21"/>
      <c r="K58" s="12"/>
      <c r="L58">
        <v>2020</v>
      </c>
      <c r="M58" s="19"/>
      <c r="N58" s="12"/>
      <c r="O58" s="7">
        <v>0</v>
      </c>
      <c r="P58" s="7" t="str">
        <f t="shared" si="7"/>
        <v>N/A</v>
      </c>
      <c r="Q58" s="7" t="str">
        <f t="shared" si="3"/>
        <v>N/A</v>
      </c>
      <c r="R58" s="3"/>
      <c r="S58" s="3"/>
      <c r="T58" s="3"/>
    </row>
    <row r="59" spans="3:20" x14ac:dyDescent="0.45">
      <c r="C59" s="29" t="s">
        <v>206</v>
      </c>
      <c r="E59" s="29" t="s">
        <v>207</v>
      </c>
      <c r="G59" s="29" t="s">
        <v>146</v>
      </c>
      <c r="H59" t="s">
        <v>61</v>
      </c>
      <c r="I59" s="4" t="s">
        <v>23</v>
      </c>
      <c r="J59" s="30">
        <v>4.3999999999999997E-2</v>
      </c>
      <c r="K59" s="29"/>
      <c r="L59" s="23">
        <v>2021</v>
      </c>
      <c r="M59" s="26">
        <f t="shared" ref="M59:M65" si="8">IFERROR(((2031-L59)*J59*$D$68)+K59, )</f>
        <v>0</v>
      </c>
      <c r="N59" s="29" t="s">
        <v>208</v>
      </c>
      <c r="O59" s="27">
        <v>1</v>
      </c>
      <c r="P59" s="27">
        <f t="shared" si="7"/>
        <v>4.3999999999999997E-2</v>
      </c>
      <c r="Q59" s="27">
        <f t="shared" si="3"/>
        <v>0</v>
      </c>
      <c r="R59" s="34"/>
      <c r="S59" s="34" t="s">
        <v>154</v>
      </c>
    </row>
    <row r="60" spans="3:20" x14ac:dyDescent="0.45">
      <c r="C60" s="35" t="s">
        <v>209</v>
      </c>
      <c r="E60" s="23" t="s">
        <v>29</v>
      </c>
      <c r="F60" s="2"/>
      <c r="G60" s="23" t="s">
        <v>65</v>
      </c>
      <c r="H60" t="s">
        <v>61</v>
      </c>
      <c r="I60" t="s">
        <v>30</v>
      </c>
      <c r="J60" s="30">
        <v>3.5000000000000003E-2</v>
      </c>
      <c r="L60" s="23">
        <v>2021</v>
      </c>
      <c r="M60" s="26">
        <f t="shared" si="8"/>
        <v>0</v>
      </c>
      <c r="N60" s="34" t="s">
        <v>210</v>
      </c>
      <c r="O60" s="27">
        <v>1</v>
      </c>
      <c r="P60" s="27">
        <f t="shared" si="7"/>
        <v>3.5000000000000003E-2</v>
      </c>
      <c r="Q60" s="27">
        <f t="shared" si="3"/>
        <v>0</v>
      </c>
      <c r="R60" s="34"/>
      <c r="S60" s="34"/>
    </row>
    <row r="61" spans="3:20" x14ac:dyDescent="0.45">
      <c r="C61" s="23" t="s">
        <v>211</v>
      </c>
      <c r="E61" s="23" t="s">
        <v>29</v>
      </c>
      <c r="G61" s="23" t="s">
        <v>65</v>
      </c>
      <c r="H61" t="s">
        <v>61</v>
      </c>
      <c r="I61" t="s">
        <v>30</v>
      </c>
      <c r="J61" s="30">
        <v>0.03</v>
      </c>
      <c r="L61" s="23">
        <v>2021</v>
      </c>
      <c r="M61" s="26">
        <f t="shared" si="8"/>
        <v>0</v>
      </c>
      <c r="N61" s="23" t="s">
        <v>212</v>
      </c>
      <c r="O61" s="27">
        <v>1</v>
      </c>
      <c r="P61" s="27">
        <f t="shared" si="7"/>
        <v>0.03</v>
      </c>
      <c r="Q61" s="27">
        <f t="shared" si="3"/>
        <v>0</v>
      </c>
      <c r="R61" s="29">
        <v>0.2</v>
      </c>
      <c r="S61" s="29"/>
    </row>
    <row r="62" spans="3:20" x14ac:dyDescent="0.45">
      <c r="C62" s="29" t="s">
        <v>213</v>
      </c>
      <c r="E62" s="23" t="s">
        <v>29</v>
      </c>
      <c r="G62" s="23" t="s">
        <v>65</v>
      </c>
      <c r="H62" t="s">
        <v>61</v>
      </c>
      <c r="I62" t="s">
        <v>30</v>
      </c>
      <c r="J62" s="30">
        <v>0.02</v>
      </c>
      <c r="L62" s="23">
        <v>2021</v>
      </c>
      <c r="M62" s="26">
        <f t="shared" si="8"/>
        <v>0</v>
      </c>
      <c r="N62" s="34" t="s">
        <v>214</v>
      </c>
      <c r="O62" s="27">
        <v>1</v>
      </c>
      <c r="P62" s="27">
        <f t="shared" si="7"/>
        <v>0.02</v>
      </c>
      <c r="Q62" s="27">
        <f t="shared" si="3"/>
        <v>0</v>
      </c>
    </row>
    <row r="63" spans="3:20" x14ac:dyDescent="0.45">
      <c r="C63" s="23" t="s">
        <v>215</v>
      </c>
      <c r="E63" s="23" t="s">
        <v>216</v>
      </c>
      <c r="F63" s="2"/>
      <c r="G63" s="23" t="s">
        <v>53</v>
      </c>
      <c r="H63" t="s">
        <v>61</v>
      </c>
      <c r="I63" s="4" t="s">
        <v>23</v>
      </c>
      <c r="J63" s="36" t="s">
        <v>24</v>
      </c>
      <c r="L63" s="23">
        <v>2021</v>
      </c>
      <c r="M63" s="26">
        <f t="shared" si="8"/>
        <v>0</v>
      </c>
      <c r="N63" s="34" t="s">
        <v>217</v>
      </c>
      <c r="O63" s="27">
        <v>1</v>
      </c>
      <c r="P63" s="27" t="str">
        <f t="shared" si="7"/>
        <v>TBD</v>
      </c>
      <c r="Q63" s="27">
        <f t="shared" si="3"/>
        <v>0</v>
      </c>
    </row>
    <row r="64" spans="3:20" x14ac:dyDescent="0.45">
      <c r="C64" s="23" t="s">
        <v>218</v>
      </c>
      <c r="E64" s="23" t="s">
        <v>29</v>
      </c>
      <c r="G64" s="23" t="s">
        <v>60</v>
      </c>
      <c r="H64" t="s">
        <v>61</v>
      </c>
      <c r="I64" t="s">
        <v>30</v>
      </c>
      <c r="J64" s="36" t="s">
        <v>24</v>
      </c>
      <c r="L64" s="23">
        <v>2021</v>
      </c>
      <c r="M64" s="26">
        <f t="shared" si="8"/>
        <v>0</v>
      </c>
      <c r="N64" s="23" t="s">
        <v>219</v>
      </c>
      <c r="O64" s="27">
        <v>0</v>
      </c>
      <c r="P64" s="27" t="str">
        <f t="shared" si="7"/>
        <v>N/A</v>
      </c>
      <c r="Q64" s="27" t="str">
        <f t="shared" si="3"/>
        <v>N/A</v>
      </c>
      <c r="R64" s="29"/>
      <c r="S64" s="29" t="s">
        <v>220</v>
      </c>
    </row>
    <row r="65" spans="3:19" x14ac:dyDescent="0.45">
      <c r="C65" s="23" t="s">
        <v>221</v>
      </c>
      <c r="E65" s="23" t="s">
        <v>222</v>
      </c>
      <c r="G65" s="23" t="s">
        <v>146</v>
      </c>
      <c r="H65" t="s">
        <v>61</v>
      </c>
      <c r="I65" s="4" t="s">
        <v>23</v>
      </c>
      <c r="J65" s="36" t="s">
        <v>24</v>
      </c>
      <c r="L65" s="23">
        <v>2021</v>
      </c>
      <c r="M65" s="26">
        <f t="shared" si="8"/>
        <v>0</v>
      </c>
      <c r="N65" s="23" t="s">
        <v>223</v>
      </c>
      <c r="O65" s="27">
        <v>0</v>
      </c>
      <c r="P65" s="27" t="str">
        <f t="shared" si="7"/>
        <v>N/A</v>
      </c>
      <c r="Q65" s="27" t="str">
        <f t="shared" si="3"/>
        <v>N/A</v>
      </c>
      <c r="S65" s="23" t="s">
        <v>224</v>
      </c>
    </row>
    <row r="66" spans="3:19" customFormat="1" hidden="1" x14ac:dyDescent="0.45">
      <c r="C66" s="11" t="s">
        <v>225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7">
        <v>1</v>
      </c>
      <c r="P66" s="7">
        <f t="shared" si="7"/>
        <v>0</v>
      </c>
      <c r="Q66" s="7">
        <f t="shared" si="3"/>
        <v>0</v>
      </c>
    </row>
    <row r="67" spans="3:19" customFormat="1" hidden="1" x14ac:dyDescent="0.45">
      <c r="C67" s="3" t="s">
        <v>226</v>
      </c>
      <c r="D67" t="s">
        <v>38</v>
      </c>
      <c r="E67" t="s">
        <v>227</v>
      </c>
      <c r="F67" t="s">
        <v>60</v>
      </c>
      <c r="G67" t="s">
        <v>60</v>
      </c>
      <c r="H67" s="3" t="s">
        <v>22</v>
      </c>
      <c r="I67" s="15" t="s">
        <v>23</v>
      </c>
      <c r="J67" s="10">
        <v>0.15</v>
      </c>
      <c r="L67">
        <v>2020</v>
      </c>
      <c r="M67" s="6">
        <f t="shared" ref="M67:M86" si="9">IFERROR(((2031-L67)*J67*$D$68)+K67, )</f>
        <v>0</v>
      </c>
      <c r="N67" s="3" t="s">
        <v>226</v>
      </c>
      <c r="O67" s="7">
        <v>1</v>
      </c>
      <c r="P67" s="7">
        <f t="shared" si="7"/>
        <v>0.15</v>
      </c>
      <c r="Q67" s="7">
        <f t="shared" si="3"/>
        <v>0</v>
      </c>
    </row>
    <row r="68" spans="3:19" customFormat="1" hidden="1" x14ac:dyDescent="0.45">
      <c r="C68" s="4" t="s">
        <v>228</v>
      </c>
      <c r="D68" t="s">
        <v>38</v>
      </c>
      <c r="E68" s="4" t="s">
        <v>52</v>
      </c>
      <c r="F68" s="4" t="s">
        <v>146</v>
      </c>
      <c r="G68" s="4" t="s">
        <v>146</v>
      </c>
      <c r="H68" s="15" t="s">
        <v>22</v>
      </c>
      <c r="I68" s="15" t="s">
        <v>23</v>
      </c>
      <c r="J68" s="10"/>
      <c r="K68" s="10">
        <v>1.5</v>
      </c>
      <c r="L68">
        <v>2020</v>
      </c>
      <c r="M68" s="6">
        <f t="shared" si="9"/>
        <v>0</v>
      </c>
      <c r="N68" s="4" t="s">
        <v>228</v>
      </c>
      <c r="O68" s="7">
        <v>1</v>
      </c>
      <c r="P68" s="7">
        <f t="shared" si="7"/>
        <v>0</v>
      </c>
      <c r="Q68" s="7">
        <f t="shared" si="3"/>
        <v>1.5</v>
      </c>
    </row>
    <row r="69" spans="3:19" customFormat="1" hidden="1" x14ac:dyDescent="0.45">
      <c r="C69" s="4" t="s">
        <v>229</v>
      </c>
      <c r="D69" t="s">
        <v>38</v>
      </c>
      <c r="E69" s="4" t="s">
        <v>230</v>
      </c>
      <c r="F69" s="4" t="s">
        <v>146</v>
      </c>
      <c r="G69" s="4" t="s">
        <v>146</v>
      </c>
      <c r="H69" s="15" t="s">
        <v>22</v>
      </c>
      <c r="I69" s="15" t="s">
        <v>23</v>
      </c>
      <c r="J69" s="10"/>
      <c r="K69" s="10">
        <v>1.2</v>
      </c>
      <c r="L69">
        <v>2020</v>
      </c>
      <c r="M69" s="6">
        <f t="shared" si="9"/>
        <v>0</v>
      </c>
      <c r="N69" s="4" t="s">
        <v>229</v>
      </c>
      <c r="O69" s="7">
        <v>1</v>
      </c>
      <c r="P69" s="7">
        <f t="shared" si="7"/>
        <v>0</v>
      </c>
      <c r="Q69" s="7">
        <f t="shared" si="3"/>
        <v>1.2</v>
      </c>
    </row>
    <row r="70" spans="3:19" customFormat="1" hidden="1" x14ac:dyDescent="0.45">
      <c r="C70" s="4" t="s">
        <v>231</v>
      </c>
      <c r="D70" t="s">
        <v>38</v>
      </c>
      <c r="E70" s="4" t="s">
        <v>232</v>
      </c>
      <c r="F70" s="4" t="s">
        <v>146</v>
      </c>
      <c r="G70" s="4" t="s">
        <v>146</v>
      </c>
      <c r="H70" s="15" t="s">
        <v>22</v>
      </c>
      <c r="I70" s="15" t="s">
        <v>23</v>
      </c>
      <c r="J70" s="10">
        <v>0.23</v>
      </c>
      <c r="L70">
        <v>2020</v>
      </c>
      <c r="M70" s="6">
        <f t="shared" si="9"/>
        <v>0</v>
      </c>
      <c r="N70" s="4" t="s">
        <v>233</v>
      </c>
      <c r="O70" s="7">
        <v>1</v>
      </c>
      <c r="P70" s="7">
        <f t="shared" si="7"/>
        <v>0.23</v>
      </c>
      <c r="Q70" s="7">
        <f t="shared" si="3"/>
        <v>0</v>
      </c>
    </row>
    <row r="71" spans="3:19" customFormat="1" hidden="1" x14ac:dyDescent="0.45">
      <c r="C71" s="4" t="s">
        <v>234</v>
      </c>
      <c r="D71" t="s">
        <v>38</v>
      </c>
      <c r="E71" s="4" t="s">
        <v>235</v>
      </c>
      <c r="F71" s="4" t="s">
        <v>146</v>
      </c>
      <c r="G71" s="4" t="s">
        <v>146</v>
      </c>
      <c r="H71" s="15" t="s">
        <v>22</v>
      </c>
      <c r="I71" s="15" t="s">
        <v>23</v>
      </c>
      <c r="J71" s="10">
        <v>0.21</v>
      </c>
      <c r="L71">
        <v>2020</v>
      </c>
      <c r="M71" s="6">
        <f t="shared" si="9"/>
        <v>0</v>
      </c>
      <c r="N71" s="4" t="s">
        <v>236</v>
      </c>
      <c r="O71" s="7">
        <v>1</v>
      </c>
      <c r="P71" s="7">
        <f t="shared" si="7"/>
        <v>0.21</v>
      </c>
      <c r="Q71" s="7">
        <f t="shared" si="3"/>
        <v>0</v>
      </c>
    </row>
    <row r="72" spans="3:19" customFormat="1" ht="114" hidden="1" x14ac:dyDescent="0.45">
      <c r="C72" s="4" t="s">
        <v>237</v>
      </c>
      <c r="D72" t="s">
        <v>38</v>
      </c>
      <c r="E72" s="4" t="s">
        <v>238</v>
      </c>
      <c r="F72" s="4" t="s">
        <v>146</v>
      </c>
      <c r="G72" s="4" t="s">
        <v>146</v>
      </c>
      <c r="H72" s="15" t="s">
        <v>22</v>
      </c>
      <c r="I72" s="15" t="s">
        <v>23</v>
      </c>
      <c r="J72" s="10">
        <v>0.1</v>
      </c>
      <c r="L72">
        <v>2020</v>
      </c>
      <c r="M72" s="6">
        <f t="shared" si="9"/>
        <v>0</v>
      </c>
      <c r="N72" s="22" t="s">
        <v>239</v>
      </c>
      <c r="O72" s="7">
        <v>1</v>
      </c>
      <c r="P72" s="7">
        <f t="shared" si="7"/>
        <v>0.1</v>
      </c>
      <c r="Q72" s="7">
        <f t="shared" si="3"/>
        <v>0</v>
      </c>
    </row>
    <row r="73" spans="3:19" customFormat="1" hidden="1" x14ac:dyDescent="0.45">
      <c r="C73" s="4" t="s">
        <v>240</v>
      </c>
      <c r="D73" t="s">
        <v>38</v>
      </c>
      <c r="E73" s="4" t="s">
        <v>241</v>
      </c>
      <c r="F73" s="4" t="s">
        <v>146</v>
      </c>
      <c r="G73" s="4" t="s">
        <v>146</v>
      </c>
      <c r="H73" s="15" t="s">
        <v>22</v>
      </c>
      <c r="I73" s="15" t="s">
        <v>23</v>
      </c>
      <c r="J73" s="10">
        <v>0.25</v>
      </c>
      <c r="L73">
        <v>2020</v>
      </c>
      <c r="M73" s="6">
        <f t="shared" si="9"/>
        <v>0</v>
      </c>
      <c r="N73" s="4" t="s">
        <v>240</v>
      </c>
      <c r="O73" s="7">
        <v>1</v>
      </c>
      <c r="P73" s="7">
        <f t="shared" si="7"/>
        <v>0.25</v>
      </c>
      <c r="Q73" s="7">
        <f t="shared" si="3"/>
        <v>0</v>
      </c>
    </row>
    <row r="74" spans="3:19" customFormat="1" hidden="1" x14ac:dyDescent="0.45">
      <c r="C74" s="4" t="s">
        <v>242</v>
      </c>
      <c r="D74" t="s">
        <v>38</v>
      </c>
      <c r="E74" s="4" t="s">
        <v>238</v>
      </c>
      <c r="F74" s="4" t="s">
        <v>146</v>
      </c>
      <c r="G74" s="4" t="s">
        <v>146</v>
      </c>
      <c r="H74" s="15" t="s">
        <v>22</v>
      </c>
      <c r="I74" s="15" t="s">
        <v>23</v>
      </c>
      <c r="J74" s="10">
        <v>0.06</v>
      </c>
      <c r="L74">
        <v>2020</v>
      </c>
      <c r="M74" s="6">
        <f t="shared" si="9"/>
        <v>0</v>
      </c>
      <c r="N74" s="4" t="s">
        <v>242</v>
      </c>
      <c r="O74" s="7">
        <v>1</v>
      </c>
      <c r="P74" s="7">
        <f t="shared" si="7"/>
        <v>0.06</v>
      </c>
      <c r="Q74" s="7">
        <f t="shared" si="3"/>
        <v>0</v>
      </c>
    </row>
    <row r="75" spans="3:19" customFormat="1" hidden="1" x14ac:dyDescent="0.45">
      <c r="C75" s="4" t="s">
        <v>243</v>
      </c>
      <c r="D75" t="s">
        <v>38</v>
      </c>
      <c r="E75" s="4" t="s">
        <v>244</v>
      </c>
      <c r="F75" s="4" t="s">
        <v>146</v>
      </c>
      <c r="G75" s="4" t="s">
        <v>146</v>
      </c>
      <c r="H75" s="15" t="s">
        <v>22</v>
      </c>
      <c r="I75" s="15" t="s">
        <v>23</v>
      </c>
      <c r="J75" s="10">
        <v>0.125</v>
      </c>
      <c r="L75">
        <v>2020</v>
      </c>
      <c r="M75" s="6">
        <f t="shared" si="9"/>
        <v>0</v>
      </c>
      <c r="N75" s="4" t="s">
        <v>243</v>
      </c>
      <c r="O75" s="7">
        <v>1</v>
      </c>
      <c r="P75" s="7">
        <f t="shared" si="7"/>
        <v>0.125</v>
      </c>
      <c r="Q75" s="7">
        <f t="shared" si="3"/>
        <v>0</v>
      </c>
    </row>
    <row r="76" spans="3:19" customFormat="1" hidden="1" x14ac:dyDescent="0.45">
      <c r="C76" t="s">
        <v>245</v>
      </c>
      <c r="D76" t="s">
        <v>38</v>
      </c>
      <c r="E76" t="s">
        <v>246</v>
      </c>
      <c r="F76" s="2" t="s">
        <v>53</v>
      </c>
      <c r="G76" t="s">
        <v>53</v>
      </c>
      <c r="H76" s="3" t="s">
        <v>22</v>
      </c>
      <c r="I76" s="4" t="s">
        <v>23</v>
      </c>
      <c r="J76">
        <v>2</v>
      </c>
      <c r="L76">
        <v>2020</v>
      </c>
      <c r="M76" s="6">
        <f t="shared" si="9"/>
        <v>0</v>
      </c>
      <c r="N76" t="s">
        <v>245</v>
      </c>
      <c r="O76" s="7">
        <v>1</v>
      </c>
      <c r="P76" s="7">
        <f t="shared" si="7"/>
        <v>2</v>
      </c>
      <c r="Q76" s="7">
        <f t="shared" ref="Q76:Q86" si="10">IF(O76=1,K76,"N/A")</f>
        <v>0</v>
      </c>
    </row>
    <row r="77" spans="3:19" customFormat="1" hidden="1" x14ac:dyDescent="0.45">
      <c r="C77" t="s">
        <v>247</v>
      </c>
      <c r="D77" t="s">
        <v>38</v>
      </c>
      <c r="E77" t="s">
        <v>140</v>
      </c>
      <c r="F77" t="s">
        <v>248</v>
      </c>
      <c r="G77" t="s">
        <v>21</v>
      </c>
      <c r="H77" s="3" t="s">
        <v>22</v>
      </c>
      <c r="I77" s="15" t="s">
        <v>23</v>
      </c>
      <c r="J77">
        <v>0.24299999999999999</v>
      </c>
      <c r="L77">
        <v>2020</v>
      </c>
      <c r="M77" s="6">
        <f t="shared" si="9"/>
        <v>0</v>
      </c>
      <c r="N77" t="s">
        <v>249</v>
      </c>
      <c r="O77" s="7">
        <v>1</v>
      </c>
      <c r="P77" s="7">
        <f t="shared" si="7"/>
        <v>0.24299999999999999</v>
      </c>
      <c r="Q77" s="7">
        <f t="shared" si="10"/>
        <v>0</v>
      </c>
    </row>
    <row r="78" spans="3:19" customFormat="1" hidden="1" x14ac:dyDescent="0.45">
      <c r="C78" t="s">
        <v>250</v>
      </c>
      <c r="D78" t="s">
        <v>38</v>
      </c>
      <c r="E78" t="s">
        <v>140</v>
      </c>
      <c r="F78" s="2" t="s">
        <v>141</v>
      </c>
      <c r="G78" t="s">
        <v>65</v>
      </c>
      <c r="H78" s="3" t="s">
        <v>22</v>
      </c>
      <c r="I78" s="4" t="s">
        <v>23</v>
      </c>
      <c r="L78">
        <v>2020</v>
      </c>
      <c r="M78" s="6">
        <f t="shared" si="9"/>
        <v>0</v>
      </c>
    </row>
    <row r="79" spans="3:19" customFormat="1" hidden="1" x14ac:dyDescent="0.45">
      <c r="C79" t="s">
        <v>251</v>
      </c>
      <c r="D79" t="s">
        <v>38</v>
      </c>
      <c r="E79" t="s">
        <v>140</v>
      </c>
      <c r="F79" t="s">
        <v>252</v>
      </c>
      <c r="G79" t="s">
        <v>65</v>
      </c>
      <c r="H79" s="3" t="s">
        <v>22</v>
      </c>
      <c r="I79" s="15" t="s">
        <v>23</v>
      </c>
      <c r="J79">
        <f>0.375</f>
        <v>0.375</v>
      </c>
      <c r="L79">
        <v>2020</v>
      </c>
      <c r="M79" s="6">
        <f t="shared" si="9"/>
        <v>0</v>
      </c>
      <c r="N79" t="s">
        <v>253</v>
      </c>
      <c r="O79" s="7">
        <v>1</v>
      </c>
      <c r="P79" s="7">
        <f t="shared" ref="P79:P86" si="11">IF(O79=1,J79,"N/A")</f>
        <v>0.375</v>
      </c>
      <c r="Q79" s="7">
        <f t="shared" ref="Q79:Q86" si="12">IF(O79=1,K79,"N/A")</f>
        <v>0</v>
      </c>
    </row>
    <row r="80" spans="3:19" customFormat="1" hidden="1" x14ac:dyDescent="0.45">
      <c r="C80" t="s">
        <v>254</v>
      </c>
      <c r="D80" t="s">
        <v>38</v>
      </c>
      <c r="E80" t="s">
        <v>140</v>
      </c>
      <c r="F80" t="s">
        <v>252</v>
      </c>
      <c r="G80" t="s">
        <v>65</v>
      </c>
      <c r="H80" s="3" t="s">
        <v>22</v>
      </c>
      <c r="I80" s="15" t="s">
        <v>23</v>
      </c>
      <c r="J80">
        <v>0.1</v>
      </c>
      <c r="L80">
        <v>2020</v>
      </c>
      <c r="M80" s="6">
        <f t="shared" si="9"/>
        <v>0</v>
      </c>
      <c r="N80" t="s">
        <v>255</v>
      </c>
      <c r="O80" s="7">
        <v>1</v>
      </c>
      <c r="P80" s="7">
        <f t="shared" si="11"/>
        <v>0.1</v>
      </c>
      <c r="Q80" s="7">
        <f t="shared" si="12"/>
        <v>0</v>
      </c>
    </row>
    <row r="81" spans="3:17" customFormat="1" hidden="1" x14ac:dyDescent="0.45">
      <c r="C81" t="s">
        <v>256</v>
      </c>
      <c r="D81" t="s">
        <v>38</v>
      </c>
      <c r="E81" t="s">
        <v>140</v>
      </c>
      <c r="F81" t="s">
        <v>252</v>
      </c>
      <c r="H81" s="3" t="s">
        <v>22</v>
      </c>
      <c r="I81" s="15" t="s">
        <v>23</v>
      </c>
      <c r="J81">
        <v>4.3999999999999997E-2</v>
      </c>
      <c r="L81">
        <v>2020</v>
      </c>
      <c r="M81" s="6">
        <f t="shared" si="9"/>
        <v>0</v>
      </c>
      <c r="N81" t="s">
        <v>255</v>
      </c>
      <c r="O81" s="7">
        <v>1</v>
      </c>
      <c r="P81" s="7">
        <f t="shared" si="11"/>
        <v>4.3999999999999997E-2</v>
      </c>
      <c r="Q81" s="7">
        <f t="shared" si="12"/>
        <v>0</v>
      </c>
    </row>
    <row r="82" spans="3:17" customFormat="1" hidden="1" x14ac:dyDescent="0.45">
      <c r="C82" s="3" t="s">
        <v>247</v>
      </c>
      <c r="D82" t="s">
        <v>38</v>
      </c>
      <c r="E82" t="s">
        <v>48</v>
      </c>
      <c r="F82" t="s">
        <v>40</v>
      </c>
      <c r="G82" t="s">
        <v>21</v>
      </c>
      <c r="H82" s="3" t="s">
        <v>22</v>
      </c>
      <c r="I82" s="4" t="s">
        <v>23</v>
      </c>
      <c r="J82">
        <v>0.193</v>
      </c>
      <c r="L82">
        <v>2020</v>
      </c>
      <c r="M82" s="6">
        <f t="shared" si="9"/>
        <v>0</v>
      </c>
      <c r="N82" s="3" t="s">
        <v>257</v>
      </c>
      <c r="O82" s="7">
        <v>1</v>
      </c>
      <c r="P82" s="7">
        <f t="shared" si="11"/>
        <v>0.193</v>
      </c>
      <c r="Q82" s="7">
        <f t="shared" si="12"/>
        <v>0</v>
      </c>
    </row>
    <row r="83" spans="3:17" customFormat="1" hidden="1" x14ac:dyDescent="0.45">
      <c r="C83" s="3" t="s">
        <v>258</v>
      </c>
      <c r="D83" t="s">
        <v>38</v>
      </c>
      <c r="E83" t="s">
        <v>48</v>
      </c>
      <c r="F83" t="s">
        <v>40</v>
      </c>
      <c r="G83" t="s">
        <v>21</v>
      </c>
      <c r="H83" s="3" t="s">
        <v>22</v>
      </c>
      <c r="I83" s="4" t="s">
        <v>23</v>
      </c>
      <c r="J83">
        <v>0.06</v>
      </c>
      <c r="L83">
        <v>2020</v>
      </c>
      <c r="M83" s="6">
        <f t="shared" si="9"/>
        <v>0</v>
      </c>
      <c r="N83" s="3" t="s">
        <v>258</v>
      </c>
      <c r="O83" s="7">
        <v>1</v>
      </c>
      <c r="P83" s="7">
        <f t="shared" si="11"/>
        <v>0.06</v>
      </c>
      <c r="Q83" s="7">
        <f t="shared" si="12"/>
        <v>0</v>
      </c>
    </row>
    <row r="84" spans="3:17" customFormat="1" hidden="1" x14ac:dyDescent="0.45">
      <c r="C84" s="3" t="s">
        <v>247</v>
      </c>
      <c r="D84" t="s">
        <v>38</v>
      </c>
      <c r="E84" t="s">
        <v>140</v>
      </c>
      <c r="F84" t="s">
        <v>259</v>
      </c>
      <c r="G84" t="s">
        <v>21</v>
      </c>
      <c r="H84" s="3" t="s">
        <v>22</v>
      </c>
      <c r="I84" s="4" t="s">
        <v>23</v>
      </c>
      <c r="J84" s="10">
        <v>0.23400000000000001</v>
      </c>
      <c r="L84">
        <v>2020</v>
      </c>
      <c r="M84" s="6">
        <f t="shared" si="9"/>
        <v>0</v>
      </c>
      <c r="N84" s="3" t="s">
        <v>260</v>
      </c>
      <c r="O84" s="7">
        <v>1</v>
      </c>
      <c r="P84" s="7">
        <f t="shared" si="11"/>
        <v>0.23400000000000001</v>
      </c>
      <c r="Q84" s="7">
        <f t="shared" si="12"/>
        <v>0</v>
      </c>
    </row>
    <row r="85" spans="3:17" customFormat="1" hidden="1" x14ac:dyDescent="0.45">
      <c r="C85" s="3" t="s">
        <v>261</v>
      </c>
      <c r="D85" t="s">
        <v>38</v>
      </c>
      <c r="E85" t="s">
        <v>140</v>
      </c>
      <c r="F85" t="s">
        <v>259</v>
      </c>
      <c r="G85" t="s">
        <v>21</v>
      </c>
      <c r="H85" s="3" t="s">
        <v>22</v>
      </c>
      <c r="I85" s="4" t="s">
        <v>23</v>
      </c>
      <c r="J85" s="10">
        <v>5.5E-2</v>
      </c>
      <c r="L85">
        <v>2020</v>
      </c>
      <c r="M85" s="6">
        <f t="shared" si="9"/>
        <v>0</v>
      </c>
      <c r="N85" s="3" t="s">
        <v>262</v>
      </c>
      <c r="O85" s="7">
        <v>1</v>
      </c>
      <c r="P85" s="7">
        <f t="shared" si="11"/>
        <v>5.5E-2</v>
      </c>
      <c r="Q85" s="7">
        <f t="shared" si="12"/>
        <v>0</v>
      </c>
    </row>
    <row r="86" spans="3:17" customFormat="1" hidden="1" x14ac:dyDescent="0.45">
      <c r="C86" s="3" t="s">
        <v>263</v>
      </c>
      <c r="D86" t="s">
        <v>38</v>
      </c>
      <c r="F86" t="s">
        <v>168</v>
      </c>
      <c r="G86" t="s">
        <v>168</v>
      </c>
      <c r="H86" s="3" t="s">
        <v>22</v>
      </c>
      <c r="I86" s="3" t="s">
        <v>30</v>
      </c>
      <c r="J86" s="10">
        <v>0.2</v>
      </c>
      <c r="L86">
        <v>2020</v>
      </c>
      <c r="M86" s="6">
        <f t="shared" si="9"/>
        <v>0</v>
      </c>
      <c r="N86" s="3" t="s">
        <v>264</v>
      </c>
      <c r="O86" s="7">
        <v>1</v>
      </c>
      <c r="P86" s="7">
        <f t="shared" si="11"/>
        <v>0.2</v>
      </c>
      <c r="Q86" s="7">
        <f t="shared" si="12"/>
        <v>0</v>
      </c>
    </row>
  </sheetData>
  <autoFilter ref="C2:T86" xr:uid="{8A840E79-2FFA-4564-A70A-AC48A802835F}">
    <filterColumn colId="5">
      <filters>
        <filter val="Revenue"/>
      </filters>
    </filterColumn>
  </autoFilter>
  <conditionalFormatting sqref="O11:O61 O67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61 O67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9:O66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9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0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0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3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Brody</dc:creator>
  <cp:lastModifiedBy>Sarah Brody</cp:lastModifiedBy>
  <dcterms:created xsi:type="dcterms:W3CDTF">2019-05-09T01:32:01Z</dcterms:created>
  <dcterms:modified xsi:type="dcterms:W3CDTF">2019-05-09T01:34:30Z</dcterms:modified>
</cp:coreProperties>
</file>