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Personnel\"/>
    </mc:Choice>
  </mc:AlternateContent>
  <xr:revisionPtr revIDLastSave="0" documentId="13_ncr:1_{BB4F96A9-6D93-4598-9B7C-0AD1818614BD}" xr6:coauthVersionLast="36" xr6:coauthVersionMax="36" xr10:uidLastSave="{00000000-0000-0000-0000-000000000000}"/>
  <bookViews>
    <workbookView xWindow="0" yWindow="0" windowWidth="21570" windowHeight="7380" activeTab="1" xr2:uid="{3CF34BEB-BA2E-4A24-8FAB-72BF9168C4A1}"/>
  </bookViews>
  <sheets>
    <sheet name="Combined Synthetic PEU" sheetId="1" r:id="rId1"/>
    <sheet name="Electric and Water PEU bo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2" l="1"/>
  <c r="O11" i="2"/>
  <c r="N11" i="2"/>
  <c r="M11" i="2"/>
  <c r="F18" i="2"/>
  <c r="H23" i="1"/>
  <c r="F7" i="2"/>
  <c r="G7" i="2"/>
  <c r="N7" i="2" s="1"/>
  <c r="G6" i="2"/>
  <c r="G22" i="2" s="1"/>
  <c r="M14" i="2"/>
  <c r="M4" i="2"/>
  <c r="M15" i="2" s="1"/>
  <c r="M17" i="2" s="1"/>
  <c r="H10" i="2"/>
  <c r="H12" i="2"/>
  <c r="G12" i="2"/>
  <c r="F12" i="2"/>
  <c r="F10" i="2"/>
  <c r="F19" i="2" s="1"/>
  <c r="F4" i="2"/>
  <c r="F14" i="2" s="1"/>
  <c r="F15" i="2" s="1"/>
  <c r="F17" i="2" s="1"/>
  <c r="H26" i="1"/>
  <c r="H25" i="1"/>
  <c r="H24" i="1"/>
  <c r="G26" i="1"/>
  <c r="G25" i="1"/>
  <c r="G24" i="1"/>
  <c r="G23" i="1"/>
  <c r="F26" i="1"/>
  <c r="F25" i="1"/>
  <c r="F24" i="1"/>
  <c r="F23" i="1"/>
  <c r="H15" i="1"/>
  <c r="G15" i="1"/>
  <c r="F15" i="1"/>
  <c r="M7" i="2" l="1"/>
  <c r="M22" i="2"/>
  <c r="M27" i="2" s="1"/>
  <c r="N27" i="2" s="1"/>
  <c r="M6" i="2"/>
  <c r="M12" i="2"/>
  <c r="H6" i="2"/>
  <c r="F22" i="2"/>
  <c r="F27" i="2" s="1"/>
  <c r="G27" i="2" s="1"/>
  <c r="N22" i="2"/>
  <c r="N6" i="2"/>
  <c r="G10" i="2"/>
  <c r="H11" i="1"/>
  <c r="F23" i="2" l="1"/>
  <c r="F24" i="2" s="1"/>
  <c r="H22" i="2"/>
  <c r="O6" i="2"/>
  <c r="H7" i="2"/>
  <c r="N12" i="2"/>
  <c r="O12" i="2" s="1"/>
  <c r="O10" i="2"/>
  <c r="O19" i="2" s="1"/>
  <c r="N10" i="2"/>
  <c r="N19" i="2" s="1"/>
  <c r="N23" i="2" s="1"/>
  <c r="H27" i="2"/>
  <c r="M10" i="2"/>
  <c r="N4" i="2"/>
  <c r="G4" i="2"/>
  <c r="G19" i="2"/>
  <c r="G23" i="2" s="1"/>
  <c r="G24" i="2" s="1"/>
  <c r="F9" i="1"/>
  <c r="F10" i="1" s="1"/>
  <c r="G9" i="1"/>
  <c r="H9" i="1"/>
  <c r="N14" i="2" l="1"/>
  <c r="N15" i="2" s="1"/>
  <c r="N17" i="2" s="1"/>
  <c r="N18" i="2" s="1"/>
  <c r="O23" i="2"/>
  <c r="M19" i="2"/>
  <c r="M23" i="2" s="1"/>
  <c r="M24" i="2" s="1"/>
  <c r="M18" i="2"/>
  <c r="O22" i="2"/>
  <c r="O27" i="2" s="1"/>
  <c r="O7" i="2"/>
  <c r="F25" i="2"/>
  <c r="F26" i="2"/>
  <c r="F28" i="2" s="1"/>
  <c r="O4" i="2"/>
  <c r="G26" i="2"/>
  <c r="G14" i="2"/>
  <c r="G15" i="2" s="1"/>
  <c r="G17" i="2" s="1"/>
  <c r="G18" i="2" s="1"/>
  <c r="G10" i="1"/>
  <c r="G8" i="1" s="1"/>
  <c r="F8" i="1"/>
  <c r="F17" i="1" s="1"/>
  <c r="F21" i="1" s="1"/>
  <c r="F22" i="1" s="1"/>
  <c r="F4" i="1"/>
  <c r="O14" i="2" l="1"/>
  <c r="O15" i="2" s="1"/>
  <c r="O17" i="2" s="1"/>
  <c r="O18" i="2" s="1"/>
  <c r="F30" i="2"/>
  <c r="F31" i="2" s="1"/>
  <c r="M25" i="2"/>
  <c r="M26" i="2"/>
  <c r="N24" i="2"/>
  <c r="O24" i="2" s="1"/>
  <c r="H19" i="2"/>
  <c r="H23" i="2" s="1"/>
  <c r="H24" i="2" s="1"/>
  <c r="H25" i="2" s="1"/>
  <c r="H4" i="2"/>
  <c r="H14" i="2" s="1"/>
  <c r="H15" i="2" s="1"/>
  <c r="H17" i="2" s="1"/>
  <c r="H18" i="2" s="1"/>
  <c r="G25" i="2"/>
  <c r="G28" i="2" s="1"/>
  <c r="G30" i="2" s="1"/>
  <c r="G31" i="2" s="1"/>
  <c r="F12" i="1"/>
  <c r="F13" i="1" s="1"/>
  <c r="O26" i="2" l="1"/>
  <c r="O25" i="2"/>
  <c r="N26" i="2"/>
  <c r="N25" i="2"/>
  <c r="M28" i="2"/>
  <c r="H26" i="2"/>
  <c r="F16" i="1"/>
  <c r="N28" i="2" l="1"/>
  <c r="M31" i="2"/>
  <c r="M30" i="2"/>
  <c r="O28" i="2"/>
  <c r="H28" i="2"/>
  <c r="H30" i="2" s="1"/>
  <c r="H31" i="2" s="1"/>
  <c r="F28" i="1"/>
  <c r="F29" i="1" s="1"/>
  <c r="O30" i="2" l="1"/>
  <c r="O31" i="2" s="1"/>
  <c r="N30" i="2"/>
  <c r="N31" i="2" s="1"/>
  <c r="G17" i="1"/>
  <c r="G21" i="1" s="1"/>
  <c r="G22" i="1" s="1"/>
  <c r="G4" i="1" l="1"/>
  <c r="H10" i="1" s="1"/>
  <c r="H8" i="1" l="1"/>
  <c r="G12" i="1"/>
  <c r="G13" i="1" s="1"/>
  <c r="H17" i="1" l="1"/>
  <c r="H21" i="1" s="1"/>
  <c r="H22" i="1" s="1"/>
  <c r="H4" i="1"/>
  <c r="G16" i="1" l="1"/>
  <c r="G28" i="1"/>
  <c r="G29" i="1" s="1"/>
  <c r="H12" i="1"/>
  <c r="H13" i="1" s="1"/>
  <c r="H16" i="1" l="1"/>
  <c r="H28" i="1"/>
  <c r="H29" i="1" s="1"/>
</calcChain>
</file>

<file path=xl/sharedStrings.xml><?xml version="1.0" encoding="utf-8"?>
<sst xmlns="http://schemas.openxmlformats.org/spreadsheetml/2006/main" count="81" uniqueCount="30">
  <si>
    <t>Distribution based on City Contribution</t>
  </si>
  <si>
    <t>Value based on book value</t>
  </si>
  <si>
    <t>Performance Unit Value</t>
  </si>
  <si>
    <t>Book Value</t>
  </si>
  <si>
    <t>Year</t>
  </si>
  <si>
    <t>Distribution per share</t>
  </si>
  <si>
    <t>Target Pool</t>
  </si>
  <si>
    <t>Cumulative units outstanding</t>
  </si>
  <si>
    <t>City Contribution</t>
  </si>
  <si>
    <t>Total Distributions per share</t>
  </si>
  <si>
    <t>Yield per share</t>
  </si>
  <si>
    <t>Share Value</t>
  </si>
  <si>
    <t>Initial award</t>
  </si>
  <si>
    <t>Shares granted</t>
  </si>
  <si>
    <t>Total Holdings</t>
  </si>
  <si>
    <t>Annual cash distributions</t>
  </si>
  <si>
    <t>Value of holdings</t>
  </si>
  <si>
    <t>Total Value Received</t>
  </si>
  <si>
    <t>Annual CAGR Calcs</t>
  </si>
  <si>
    <t>Total Value of Grants</t>
  </si>
  <si>
    <t>Dividend per share is a % of the city contribution</t>
  </si>
  <si>
    <t>Based on 2016-2018 Book Value</t>
  </si>
  <si>
    <t>Example of a $10,000 annual grants</t>
  </si>
  <si>
    <t>Total Pre-tax Return</t>
  </si>
  <si>
    <t>Total Performance Units</t>
  </si>
  <si>
    <t>Electric</t>
  </si>
  <si>
    <t>Combined</t>
  </si>
  <si>
    <t>Water</t>
  </si>
  <si>
    <t>% Electric</t>
  </si>
  <si>
    <t>%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</si>
</sst>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0000%"/>
    <numFmt numFmtId="167" formatCode="0.0000000%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64" fontId="0" fillId="0" borderId="0" xfId="1" applyNumberFormat="1" applyFont="1"/>
    <xf numFmtId="43" fontId="0" fillId="0" borderId="0" xfId="0" applyNumberFormat="1"/>
    <xf numFmtId="164" fontId="0" fillId="0" borderId="0" xfId="0" applyNumberFormat="1"/>
    <xf numFmtId="165" fontId="0" fillId="0" borderId="0" xfId="3" applyNumberFormat="1" applyFont="1"/>
    <xf numFmtId="44" fontId="0" fillId="0" borderId="0" xfId="2" applyFont="1"/>
    <xf numFmtId="44" fontId="0" fillId="0" borderId="0" xfId="0" applyNumberFormat="1"/>
    <xf numFmtId="43" fontId="0" fillId="0" borderId="0" xfId="1" applyNumberFormat="1" applyFont="1"/>
    <xf numFmtId="166" fontId="0" fillId="0" borderId="0" xfId="3" applyNumberFormat="1" applyFont="1"/>
    <xf numFmtId="44" fontId="0" fillId="0" borderId="0" xfId="3" applyNumberFormat="1" applyFont="1"/>
    <xf numFmtId="168" fontId="0" fillId="2" borderId="0" xfId="3" applyNumberFormat="1" applyFont="1" applyFill="1"/>
    <xf numFmtId="168" fontId="2" fillId="2" borderId="0" xfId="2" applyNumberFormat="1" applyFont="1" applyFill="1"/>
    <xf numFmtId="0" fontId="0" fillId="0" borderId="1" xfId="0" applyBorder="1"/>
    <xf numFmtId="44" fontId="0" fillId="0" borderId="2" xfId="3" applyNumberFormat="1" applyFont="1" applyBorder="1"/>
    <xf numFmtId="44" fontId="0" fillId="0" borderId="3" xfId="3" applyNumberFormat="1" applyFont="1" applyBorder="1"/>
    <xf numFmtId="0" fontId="0" fillId="0" borderId="4" xfId="0" applyBorder="1"/>
    <xf numFmtId="10" fontId="0" fillId="0" borderId="0" xfId="3" applyNumberFormat="1" applyFont="1" applyBorder="1"/>
    <xf numFmtId="10" fontId="0" fillId="0" borderId="5" xfId="3" applyNumberFormat="1" applyFont="1" applyBorder="1"/>
    <xf numFmtId="0" fontId="0" fillId="0" borderId="6" xfId="0" applyBorder="1"/>
    <xf numFmtId="44" fontId="0" fillId="0" borderId="7" xfId="3" applyNumberFormat="1" applyFont="1" applyBorder="1"/>
    <xf numFmtId="44" fontId="0" fillId="0" borderId="8" xfId="3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10" fontId="0" fillId="0" borderId="2" xfId="3" applyNumberFormat="1" applyFont="1" applyBorder="1"/>
    <xf numFmtId="10" fontId="0" fillId="0" borderId="3" xfId="3" applyNumberFormat="1" applyFont="1" applyBorder="1"/>
    <xf numFmtId="10" fontId="0" fillId="0" borderId="7" xfId="3" applyNumberFormat="1" applyFont="1" applyBorder="1"/>
    <xf numFmtId="10" fontId="0" fillId="0" borderId="8" xfId="3" applyNumberFormat="1" applyFont="1" applyBorder="1"/>
    <xf numFmtId="0" fontId="0" fillId="0" borderId="9" xfId="0" applyBorder="1"/>
    <xf numFmtId="167" fontId="0" fillId="2" borderId="0" xfId="3" applyNumberFormat="1" applyFont="1" applyFill="1"/>
    <xf numFmtId="168" fontId="0" fillId="0" borderId="0" xfId="3" applyNumberFormat="1" applyFont="1" applyBorder="1"/>
    <xf numFmtId="168" fontId="0" fillId="0" borderId="5" xfId="3" applyNumberFormat="1" applyFont="1" applyBorder="1"/>
    <xf numFmtId="168" fontId="0" fillId="0" borderId="7" xfId="3" applyNumberFormat="1" applyFont="1" applyBorder="1"/>
    <xf numFmtId="168" fontId="0" fillId="0" borderId="8" xfId="3" applyNumberFormat="1" applyFont="1" applyBorder="1"/>
    <xf numFmtId="168" fontId="0" fillId="0" borderId="2" xfId="3" applyNumberFormat="1" applyFont="1" applyBorder="1"/>
    <xf numFmtId="168" fontId="0" fillId="0" borderId="3" xfId="3" applyNumberFormat="1" applyFont="1" applyBorder="1"/>
    <xf numFmtId="0" fontId="3" fillId="0" borderId="9" xfId="0" applyFont="1" applyBorder="1"/>
    <xf numFmtId="164" fontId="0" fillId="0" borderId="9" xfId="1" applyNumberFormat="1" applyFont="1" applyBorder="1"/>
    <xf numFmtId="164" fontId="0" fillId="0" borderId="9" xfId="0" applyNumberFormat="1" applyBorder="1"/>
    <xf numFmtId="10" fontId="2" fillId="0" borderId="0" xfId="3" applyNumberFormat="1" applyFont="1" applyFill="1"/>
    <xf numFmtId="10" fontId="0" fillId="0" borderId="0" xfId="0" applyNumberFormat="1"/>
    <xf numFmtId="0" fontId="0" fillId="0" borderId="0" xfId="0" applyBorder="1"/>
    <xf numFmtId="168" fontId="0" fillId="0" borderId="0" xfId="0" applyNumberFormat="1" applyBorder="1"/>
    <xf numFmtId="0" fontId="4" fillId="0" borderId="9" xfId="0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C2C65-3E0C-4F56-9C44-433FCBA86AEF}">
  <dimension ref="D1:J29"/>
  <sheetViews>
    <sheetView zoomScale="115" zoomScaleNormal="115" workbookViewId="0">
      <selection activeCell="G9" sqref="G9"/>
    </sheetView>
  </sheetViews>
  <sheetFormatPr defaultRowHeight="15" x14ac:dyDescent="0.25"/>
  <cols>
    <col min="3" max="3" width="8.85546875" customWidth="1"/>
    <col min="4" max="4" width="15.28515625" bestFit="1" customWidth="1"/>
    <col min="5" max="5" width="43.28515625" bestFit="1" customWidth="1"/>
    <col min="6" max="6" width="18.42578125" bestFit="1" customWidth="1"/>
    <col min="7" max="7" width="15.28515625" bestFit="1" customWidth="1"/>
    <col min="8" max="9" width="16.85546875" bestFit="1" customWidth="1"/>
    <col min="10" max="10" width="11.5703125" bestFit="1" customWidth="1"/>
  </cols>
  <sheetData>
    <row r="1" spans="4:10" x14ac:dyDescent="0.25">
      <c r="E1" t="s">
        <v>21</v>
      </c>
      <c r="F1" s="1"/>
      <c r="G1" s="1"/>
      <c r="H1" s="1"/>
      <c r="I1" s="7"/>
    </row>
    <row r="2" spans="4:10" x14ac:dyDescent="0.25">
      <c r="E2" t="s">
        <v>26</v>
      </c>
      <c r="F2" s="1"/>
      <c r="G2" s="1"/>
      <c r="H2" s="1"/>
    </row>
    <row r="3" spans="4:10" x14ac:dyDescent="0.25">
      <c r="E3" s="27" t="s">
        <v>4</v>
      </c>
      <c r="F3" s="27">
        <v>2016</v>
      </c>
      <c r="G3" s="27">
        <v>2017</v>
      </c>
      <c r="H3" s="27">
        <v>2018</v>
      </c>
    </row>
    <row r="4" spans="4:10" x14ac:dyDescent="0.25">
      <c r="E4" t="s">
        <v>7</v>
      </c>
      <c r="F4" s="3">
        <f>F5/100</f>
        <v>100000</v>
      </c>
      <c r="G4" s="7">
        <f>G5/G8+F4</f>
        <v>190704.43408719974</v>
      </c>
      <c r="H4" s="1">
        <f>H5/H8+G4</f>
        <v>277663.73969741131</v>
      </c>
      <c r="I4" s="3"/>
    </row>
    <row r="5" spans="4:10" x14ac:dyDescent="0.25">
      <c r="E5" t="s">
        <v>6</v>
      </c>
      <c r="F5" s="11">
        <v>10000000</v>
      </c>
      <c r="G5" s="11">
        <v>10000000</v>
      </c>
      <c r="H5" s="11">
        <v>10000000</v>
      </c>
      <c r="I5" s="1"/>
      <c r="J5" s="3"/>
    </row>
    <row r="7" spans="4:10" x14ac:dyDescent="0.25">
      <c r="E7" t="s">
        <v>1</v>
      </c>
      <c r="F7" s="4"/>
    </row>
    <row r="8" spans="4:10" x14ac:dyDescent="0.25">
      <c r="D8" s="5"/>
      <c r="E8" t="s">
        <v>2</v>
      </c>
      <c r="F8" s="5">
        <f>F9/$F$10</f>
        <v>100</v>
      </c>
      <c r="G8" s="5">
        <f>G9/G10</f>
        <v>110.24819349389676</v>
      </c>
      <c r="H8" s="5">
        <f>H9/H10</f>
        <v>114.99631844835832</v>
      </c>
      <c r="I8" s="6"/>
    </row>
    <row r="9" spans="4:10" x14ac:dyDescent="0.25">
      <c r="E9" t="s">
        <v>3</v>
      </c>
      <c r="F9" s="1">
        <f>2376928000</f>
        <v>2376928000</v>
      </c>
      <c r="G9" s="1">
        <f>2631545000</f>
        <v>2631545000</v>
      </c>
      <c r="H9" s="3">
        <f>2755310000</f>
        <v>2755310000</v>
      </c>
      <c r="I9" s="3"/>
    </row>
    <row r="10" spans="4:10" x14ac:dyDescent="0.25">
      <c r="E10" t="s">
        <v>24</v>
      </c>
      <c r="F10" s="3">
        <f>F9/100</f>
        <v>23769280</v>
      </c>
      <c r="G10" s="3">
        <f>$F$10+F4</f>
        <v>23869280</v>
      </c>
      <c r="H10" s="3">
        <f>$F$10+G4</f>
        <v>23959984.434087198</v>
      </c>
    </row>
    <row r="11" spans="4:10" x14ac:dyDescent="0.25">
      <c r="E11" t="s">
        <v>8</v>
      </c>
      <c r="F11" s="1">
        <v>129187000</v>
      </c>
      <c r="G11" s="1">
        <v>115823000</v>
      </c>
      <c r="H11" s="1">
        <f>116620000</f>
        <v>116620000</v>
      </c>
      <c r="I11" s="1"/>
    </row>
    <row r="12" spans="4:10" x14ac:dyDescent="0.25">
      <c r="D12" s="28">
        <v>3.5000000000000002E-8</v>
      </c>
      <c r="E12" t="s">
        <v>0</v>
      </c>
      <c r="F12" s="3">
        <f>F11*$D$12*F4</f>
        <v>452154.50000000006</v>
      </c>
      <c r="G12" s="3">
        <f>G11*$D$12*G4</f>
        <v>773078.58842486085</v>
      </c>
      <c r="H12" s="3">
        <f>H11*$D$12*H4</f>
        <v>1133340.0863229239</v>
      </c>
      <c r="I12" t="s">
        <v>20</v>
      </c>
    </row>
    <row r="13" spans="4:10" x14ac:dyDescent="0.25">
      <c r="D13" s="8"/>
      <c r="E13" t="s">
        <v>5</v>
      </c>
      <c r="F13" s="9">
        <f>F12/F4</f>
        <v>4.5215450000000006</v>
      </c>
      <c r="G13" s="9">
        <f>G12/G4</f>
        <v>4.0538050000000005</v>
      </c>
      <c r="H13" s="9">
        <f>H12/H4</f>
        <v>4.0817000000000005</v>
      </c>
    </row>
    <row r="14" spans="4:10" ht="15.75" thickBot="1" x14ac:dyDescent="0.3">
      <c r="F14" s="3"/>
      <c r="G14" s="3"/>
      <c r="H14" s="3"/>
    </row>
    <row r="15" spans="4:10" x14ac:dyDescent="0.25">
      <c r="E15" s="12" t="s">
        <v>9</v>
      </c>
      <c r="F15" s="13">
        <f>F13</f>
        <v>4.5215450000000006</v>
      </c>
      <c r="G15" s="13">
        <f t="shared" ref="G15:H15" si="0">G13</f>
        <v>4.0538050000000005</v>
      </c>
      <c r="H15" s="14">
        <f t="shared" si="0"/>
        <v>4.0817000000000005</v>
      </c>
    </row>
    <row r="16" spans="4:10" x14ac:dyDescent="0.25">
      <c r="E16" s="15" t="s">
        <v>10</v>
      </c>
      <c r="F16" s="16">
        <f>F15/F8</f>
        <v>4.5215450000000004E-2</v>
      </c>
      <c r="G16" s="16">
        <f>G15/G8</f>
        <v>3.6769808842486068E-2</v>
      </c>
      <c r="H16" s="17">
        <f>H15/H8</f>
        <v>3.5494179770920051E-2</v>
      </c>
    </row>
    <row r="17" spans="5:9" ht="15.75" thickBot="1" x14ac:dyDescent="0.3">
      <c r="E17" s="18" t="s">
        <v>11</v>
      </c>
      <c r="F17" s="19">
        <f>F8</f>
        <v>100</v>
      </c>
      <c r="G17" s="19">
        <f>G8</f>
        <v>110.24819349389676</v>
      </c>
      <c r="H17" s="20">
        <f>H8</f>
        <v>114.99631844835832</v>
      </c>
    </row>
    <row r="18" spans="5:9" x14ac:dyDescent="0.25">
      <c r="F18" s="2"/>
    </row>
    <row r="19" spans="5:9" x14ac:dyDescent="0.25">
      <c r="E19" s="35" t="s">
        <v>22</v>
      </c>
      <c r="F19" s="36"/>
      <c r="G19" s="37"/>
      <c r="H19" s="37"/>
    </row>
    <row r="20" spans="5:9" x14ac:dyDescent="0.25">
      <c r="E20" t="s">
        <v>12</v>
      </c>
      <c r="F20" s="10">
        <v>10000</v>
      </c>
      <c r="G20" s="10">
        <v>10000</v>
      </c>
      <c r="H20" s="10">
        <v>10000</v>
      </c>
      <c r="I20" s="3"/>
    </row>
    <row r="21" spans="5:9" x14ac:dyDescent="0.25">
      <c r="E21" t="s">
        <v>13</v>
      </c>
      <c r="F21" s="3">
        <f>F20/F17</f>
        <v>100</v>
      </c>
      <c r="G21" s="3">
        <f>G20/G17</f>
        <v>90.704434087199715</v>
      </c>
      <c r="H21" s="3">
        <f>H20/H17</f>
        <v>86.959305610211544</v>
      </c>
      <c r="I21" s="3"/>
    </row>
    <row r="22" spans="5:9" ht="15.75" thickBot="1" x14ac:dyDescent="0.3">
      <c r="E22" t="s">
        <v>14</v>
      </c>
      <c r="F22" s="1">
        <f>F21</f>
        <v>100</v>
      </c>
      <c r="G22" s="1">
        <f>G21+F22</f>
        <v>190.70443408719973</v>
      </c>
      <c r="H22" s="1">
        <f>H21+G22</f>
        <v>277.6637396974113</v>
      </c>
      <c r="I22" s="3"/>
    </row>
    <row r="23" spans="5:9" x14ac:dyDescent="0.25">
      <c r="E23" s="12" t="s">
        <v>15</v>
      </c>
      <c r="F23" s="33">
        <f>F22*F15</f>
        <v>452.15450000000004</v>
      </c>
      <c r="G23" s="33">
        <f>G22*G15</f>
        <v>773.07858842486075</v>
      </c>
      <c r="H23" s="34">
        <f>H22*H15</f>
        <v>1133.3400863229238</v>
      </c>
      <c r="I23" s="3"/>
    </row>
    <row r="24" spans="5:9" x14ac:dyDescent="0.25">
      <c r="E24" s="15" t="s">
        <v>16</v>
      </c>
      <c r="F24" s="21">
        <f>F22*F17</f>
        <v>10000</v>
      </c>
      <c r="G24" s="21">
        <f>G22*G17</f>
        <v>21024.819349389676</v>
      </c>
      <c r="H24" s="22">
        <f>H22*H17</f>
        <v>31930.307831805581</v>
      </c>
    </row>
    <row r="25" spans="5:9" x14ac:dyDescent="0.25">
      <c r="E25" s="15" t="s">
        <v>19</v>
      </c>
      <c r="F25" s="29">
        <f>F20</f>
        <v>10000</v>
      </c>
      <c r="G25" s="29">
        <f>F25+G20</f>
        <v>20000</v>
      </c>
      <c r="H25" s="30">
        <f>G25+H20</f>
        <v>30000</v>
      </c>
    </row>
    <row r="26" spans="5:9" ht="15.75" thickBot="1" x14ac:dyDescent="0.3">
      <c r="E26" s="18" t="s">
        <v>17</v>
      </c>
      <c r="F26" s="31">
        <f>F24+F23</f>
        <v>10452.154500000001</v>
      </c>
      <c r="G26" s="31">
        <f>G24+G23+F23</f>
        <v>22250.052437814538</v>
      </c>
      <c r="H26" s="32">
        <f>H24+H23+G23+F23</f>
        <v>34288.881006553362</v>
      </c>
    </row>
    <row r="27" spans="5:9" ht="15.75" thickBot="1" x14ac:dyDescent="0.3"/>
    <row r="28" spans="5:9" x14ac:dyDescent="0.25">
      <c r="E28" s="12" t="s">
        <v>23</v>
      </c>
      <c r="F28" s="23">
        <f>F26/SUM($F$20:F20)-1</f>
        <v>4.5215450000000157E-2</v>
      </c>
      <c r="G28" s="23">
        <f>G26/SUM($F$20:G20)-1</f>
        <v>0.11250262189072702</v>
      </c>
      <c r="H28" s="24">
        <f>H26/SUM($F$20:H20)-1</f>
        <v>0.14296270021844548</v>
      </c>
    </row>
    <row r="29" spans="5:9" ht="15.75" thickBot="1" x14ac:dyDescent="0.3">
      <c r="E29" s="18" t="s">
        <v>18</v>
      </c>
      <c r="F29" s="25">
        <f>1*(1+F28)^(1/1)-1</f>
        <v>4.5215450000000157E-2</v>
      </c>
      <c r="G29" s="25">
        <f>1*(1+G28)^(1/2)-1</f>
        <v>5.4752398381121115E-2</v>
      </c>
      <c r="H29" s="26">
        <f>1*(1+H28)^(1/3)-1</f>
        <v>4.5548105046366416E-2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C0EA-4408-4232-91B5-B19678800498}">
  <dimension ref="A1:T31"/>
  <sheetViews>
    <sheetView tabSelected="1" workbookViewId="0">
      <selection activeCell="K19" sqref="K19"/>
    </sheetView>
  </sheetViews>
  <sheetFormatPr defaultRowHeight="15" x14ac:dyDescent="0.25"/>
  <cols>
    <col min="1" max="1" width="22.28515625" customWidth="1"/>
    <col min="2" max="2" width="14.28515625" bestFit="1" customWidth="1"/>
    <col min="4" max="4" width="11.140625" bestFit="1" customWidth="1"/>
    <col min="5" max="5" width="36.42578125" bestFit="1" customWidth="1"/>
    <col min="6" max="6" width="15.28515625" bestFit="1" customWidth="1"/>
    <col min="7" max="8" width="14.28515625" bestFit="1" customWidth="1"/>
    <col min="9" max="9" width="3" customWidth="1"/>
    <col min="10" max="10" width="3.5703125" customWidth="1"/>
    <col min="11" max="11" width="11.140625" bestFit="1" customWidth="1"/>
    <col min="12" max="12" width="36.42578125" bestFit="1" customWidth="1"/>
    <col min="13" max="15" width="14.28515625" bestFit="1" customWidth="1"/>
    <col min="16" max="16" width="44.85546875" bestFit="1" customWidth="1"/>
    <col min="17" max="17" width="23.7109375" bestFit="1" customWidth="1"/>
    <col min="18" max="20" width="9" bestFit="1" customWidth="1"/>
  </cols>
  <sheetData>
    <row r="1" spans="1:17" x14ac:dyDescent="0.25">
      <c r="E1" t="s">
        <v>21</v>
      </c>
      <c r="F1" s="1"/>
      <c r="G1" s="1"/>
      <c r="H1" s="1"/>
      <c r="I1" s="7"/>
      <c r="L1" t="s">
        <v>21</v>
      </c>
      <c r="M1" s="1"/>
      <c r="N1" s="1"/>
      <c r="O1" s="1"/>
      <c r="P1" s="7"/>
    </row>
    <row r="2" spans="1:17" x14ac:dyDescent="0.25">
      <c r="E2" s="42" t="s">
        <v>25</v>
      </c>
      <c r="F2" s="1"/>
      <c r="G2" s="1"/>
      <c r="H2" s="1"/>
      <c r="L2" s="42" t="s">
        <v>27</v>
      </c>
      <c r="M2" s="1"/>
      <c r="N2" s="1"/>
      <c r="O2" s="1"/>
    </row>
    <row r="3" spans="1:17" x14ac:dyDescent="0.25">
      <c r="E3" s="27" t="s">
        <v>4</v>
      </c>
      <c r="F3" s="27">
        <v>2016</v>
      </c>
      <c r="G3" s="27">
        <v>2017</v>
      </c>
      <c r="H3" s="27">
        <v>2018</v>
      </c>
      <c r="L3" s="27" t="s">
        <v>4</v>
      </c>
      <c r="M3" s="27">
        <v>2016</v>
      </c>
      <c r="N3" s="27">
        <v>2017</v>
      </c>
      <c r="O3" s="27">
        <v>2018</v>
      </c>
    </row>
    <row r="4" spans="1:17" x14ac:dyDescent="0.25">
      <c r="E4" t="s">
        <v>7</v>
      </c>
      <c r="F4" s="3">
        <f>F5/100</f>
        <v>100000</v>
      </c>
      <c r="G4" s="7">
        <f>G5/G10+F4</f>
        <v>186526.71806726619</v>
      </c>
      <c r="H4" s="1">
        <f>H5/H10+G4</f>
        <v>269940.3468190374</v>
      </c>
      <c r="I4" s="3"/>
      <c r="L4" t="s">
        <v>7</v>
      </c>
      <c r="M4" s="3">
        <f>M5/100</f>
        <v>100000</v>
      </c>
      <c r="N4" s="7">
        <f>N5/N10+M4</f>
        <v>193317.78496109921</v>
      </c>
      <c r="O4" s="1">
        <f>O5/O10+N4</f>
        <v>281673.5097613486</v>
      </c>
      <c r="P4" s="3"/>
    </row>
    <row r="5" spans="1:17" x14ac:dyDescent="0.25">
      <c r="E5" t="s">
        <v>6</v>
      </c>
      <c r="F5" s="11">
        <v>10000000</v>
      </c>
      <c r="G5" s="11">
        <v>10000000</v>
      </c>
      <c r="H5" s="11">
        <v>10000000</v>
      </c>
      <c r="I5" s="1"/>
      <c r="J5" s="3"/>
      <c r="L5" t="s">
        <v>6</v>
      </c>
      <c r="M5" s="11">
        <v>10000000</v>
      </c>
      <c r="N5" s="11">
        <v>10000000</v>
      </c>
      <c r="O5" s="11">
        <v>10000000</v>
      </c>
      <c r="P5" s="1"/>
    </row>
    <row r="6" spans="1:17" x14ac:dyDescent="0.25">
      <c r="E6" t="s">
        <v>28</v>
      </c>
      <c r="F6" s="38">
        <f>F11/($F$11+$M$11)</f>
        <v>0.40864141695678241</v>
      </c>
      <c r="G6" s="38">
        <f>G11/($F$11+$M$11)</f>
        <v>0.47227194800004207</v>
      </c>
      <c r="H6" s="38">
        <f>H11/($F$11+$M$11)</f>
        <v>0.48989766189509554</v>
      </c>
      <c r="I6" s="1"/>
      <c r="J6" s="3"/>
      <c r="L6" t="s">
        <v>28</v>
      </c>
      <c r="M6" s="38">
        <f>F6</f>
        <v>0.40864141695678241</v>
      </c>
      <c r="N6" s="38">
        <f t="shared" ref="N6:O7" si="0">G6</f>
        <v>0.47227194800004207</v>
      </c>
      <c r="O6" s="38">
        <f t="shared" si="0"/>
        <v>0.48989766189509554</v>
      </c>
      <c r="P6" s="1"/>
    </row>
    <row r="7" spans="1:17" x14ac:dyDescent="0.25">
      <c r="E7" t="s">
        <v>29</v>
      </c>
      <c r="F7" s="38">
        <f>1-F6</f>
        <v>0.59135858304321753</v>
      </c>
      <c r="G7" s="38">
        <f t="shared" ref="G7:H7" si="1">1-G6</f>
        <v>0.52772805199995787</v>
      </c>
      <c r="H7" s="38">
        <f t="shared" si="1"/>
        <v>0.51010233810490446</v>
      </c>
      <c r="I7" s="1"/>
      <c r="J7" s="3"/>
      <c r="L7" t="s">
        <v>29</v>
      </c>
      <c r="M7" s="38">
        <f t="shared" ref="M7" si="2">F7</f>
        <v>0.59135858304321753</v>
      </c>
      <c r="N7" s="38">
        <f t="shared" si="0"/>
        <v>0.52772805199995787</v>
      </c>
      <c r="O7" s="38">
        <f t="shared" si="0"/>
        <v>0.51010233810490446</v>
      </c>
      <c r="P7" s="1"/>
    </row>
    <row r="9" spans="1:17" x14ac:dyDescent="0.25">
      <c r="E9" t="s">
        <v>1</v>
      </c>
      <c r="F9" s="4"/>
      <c r="L9" t="s">
        <v>1</v>
      </c>
      <c r="M9" s="4"/>
    </row>
    <row r="10" spans="1:17" x14ac:dyDescent="0.25">
      <c r="B10" s="3"/>
      <c r="C10" s="6"/>
      <c r="D10" s="5"/>
      <c r="E10" t="s">
        <v>2</v>
      </c>
      <c r="F10" s="5">
        <f>F11/$F$12</f>
        <v>100</v>
      </c>
      <c r="G10" s="5">
        <f>G11/G12</f>
        <v>115.57123884238811</v>
      </c>
      <c r="H10" s="5">
        <f>H11/H12</f>
        <v>119.88448590048492</v>
      </c>
      <c r="I10" s="6"/>
      <c r="K10" s="5"/>
      <c r="L10" t="s">
        <v>2</v>
      </c>
      <c r="M10" s="5">
        <f>M11/$M$12</f>
        <v>100</v>
      </c>
      <c r="N10" s="5">
        <f>N11/$M$12</f>
        <v>107.16070901349231</v>
      </c>
      <c r="O10" s="5">
        <f>O11/$M$12</f>
        <v>113.17885765305579</v>
      </c>
      <c r="P10" s="6"/>
    </row>
    <row r="11" spans="1:17" x14ac:dyDescent="0.25">
      <c r="C11" s="6"/>
      <c r="E11" t="s">
        <v>3</v>
      </c>
      <c r="F11" s="1">
        <v>971310000</v>
      </c>
      <c r="G11" s="1">
        <v>1122555000</v>
      </c>
      <c r="H11" s="3">
        <v>1164450000</v>
      </c>
      <c r="I11" s="3"/>
      <c r="L11" t="s">
        <v>3</v>
      </c>
      <c r="M11" s="1">
        <f>1401047000+4568000</f>
        <v>1405615000</v>
      </c>
      <c r="N11" s="1">
        <f>1501263000+5004000</f>
        <v>1506267000</v>
      </c>
      <c r="O11" s="3">
        <f>1585326000+5533000</f>
        <v>1590859000</v>
      </c>
      <c r="P11" s="3"/>
    </row>
    <row r="12" spans="1:17" x14ac:dyDescent="0.25">
      <c r="C12" s="6"/>
      <c r="E12" t="s">
        <v>24</v>
      </c>
      <c r="F12" s="3">
        <f>F11/100</f>
        <v>9713100</v>
      </c>
      <c r="G12" s="3">
        <f>F12</f>
        <v>9713100</v>
      </c>
      <c r="H12" s="3">
        <f>G12</f>
        <v>9713100</v>
      </c>
      <c r="L12" t="s">
        <v>24</v>
      </c>
      <c r="M12" s="3">
        <f>M11/100</f>
        <v>14056150</v>
      </c>
      <c r="N12" s="3">
        <f>M12</f>
        <v>14056150</v>
      </c>
      <c r="O12" s="3">
        <f>N12</f>
        <v>14056150</v>
      </c>
    </row>
    <row r="13" spans="1:17" x14ac:dyDescent="0.25">
      <c r="E13" t="s">
        <v>8</v>
      </c>
      <c r="F13" s="1">
        <v>103720000</v>
      </c>
      <c r="G13" s="1">
        <v>92271000</v>
      </c>
      <c r="H13" s="1">
        <v>91472000</v>
      </c>
      <c r="I13" s="1"/>
      <c r="L13" t="s">
        <v>8</v>
      </c>
      <c r="M13" s="1">
        <v>25467000</v>
      </c>
      <c r="N13" s="1">
        <v>23552000</v>
      </c>
      <c r="O13" s="1">
        <v>25148000</v>
      </c>
      <c r="P13" s="1"/>
    </row>
    <row r="14" spans="1:17" x14ac:dyDescent="0.25">
      <c r="A14" t="s">
        <v>20</v>
      </c>
      <c r="D14" s="28">
        <v>3.5000000000000002E-8</v>
      </c>
      <c r="E14" t="s">
        <v>0</v>
      </c>
      <c r="F14" s="3">
        <f>F13*$D$14*F4</f>
        <v>363020.00000000006</v>
      </c>
      <c r="G14" s="3">
        <f>G13*$D$14*G4</f>
        <v>602385.23809746525</v>
      </c>
      <c r="H14" s="3">
        <f>H13*$D$14*H4</f>
        <v>864219.41914808471</v>
      </c>
      <c r="K14" s="28">
        <v>3.5000000000000002E-8</v>
      </c>
      <c r="L14" t="s">
        <v>0</v>
      </c>
      <c r="M14" s="3">
        <f>M13*$D$14*M4</f>
        <v>89134.5</v>
      </c>
      <c r="N14" s="3">
        <f>N13*$D$14*N4</f>
        <v>159355.71649913333</v>
      </c>
      <c r="O14" s="3">
        <f>O13*$D$14*O4</f>
        <v>247923.38982174383</v>
      </c>
      <c r="Q14" s="3"/>
    </row>
    <row r="15" spans="1:17" x14ac:dyDescent="0.25">
      <c r="D15" s="8"/>
      <c r="E15" t="s">
        <v>5</v>
      </c>
      <c r="F15" s="9">
        <f>F14/F4</f>
        <v>3.6302000000000008</v>
      </c>
      <c r="G15" s="9">
        <f>G14/G4</f>
        <v>3.2294850000000004</v>
      </c>
      <c r="H15" s="9">
        <f>H14/H4</f>
        <v>3.2015200000000004</v>
      </c>
      <c r="K15" s="8"/>
      <c r="L15" t="s">
        <v>5</v>
      </c>
      <c r="M15" s="9">
        <f>M14/M4</f>
        <v>0.89134500000000005</v>
      </c>
      <c r="N15" s="9">
        <f>N14/N4</f>
        <v>0.82432000000000016</v>
      </c>
      <c r="O15" s="9">
        <f>O14/O4</f>
        <v>0.88018000000000007</v>
      </c>
    </row>
    <row r="16" spans="1:17" ht="15.75" thickBot="1" x14ac:dyDescent="0.3">
      <c r="F16" s="3"/>
      <c r="G16" s="3"/>
      <c r="H16" s="3"/>
      <c r="M16" s="3"/>
      <c r="N16" s="3"/>
      <c r="O16" s="3"/>
    </row>
    <row r="17" spans="3:20" x14ac:dyDescent="0.25">
      <c r="C17" s="6"/>
      <c r="E17" s="12" t="s">
        <v>9</v>
      </c>
      <c r="F17" s="13">
        <f>F15</f>
        <v>3.6302000000000008</v>
      </c>
      <c r="G17" s="13">
        <f t="shared" ref="G17:H17" si="3">G15</f>
        <v>3.2294850000000004</v>
      </c>
      <c r="H17" s="14">
        <f t="shared" si="3"/>
        <v>3.2015200000000004</v>
      </c>
      <c r="L17" s="12" t="s">
        <v>9</v>
      </c>
      <c r="M17" s="13">
        <f>M15</f>
        <v>0.89134500000000005</v>
      </c>
      <c r="N17" s="13">
        <f t="shared" ref="N17:O17" si="4">N15</f>
        <v>0.82432000000000016</v>
      </c>
      <c r="O17" s="14">
        <f t="shared" si="4"/>
        <v>0.88018000000000007</v>
      </c>
      <c r="Q17" s="6"/>
    </row>
    <row r="18" spans="3:20" x14ac:dyDescent="0.25">
      <c r="C18" s="39"/>
      <c r="E18" s="15" t="s">
        <v>10</v>
      </c>
      <c r="F18" s="16">
        <f>F17/F10</f>
        <v>3.6302000000000008E-2</v>
      </c>
      <c r="G18" s="16">
        <f>G17/G10</f>
        <v>2.7943673809746519E-2</v>
      </c>
      <c r="H18" s="17">
        <f>H17/H10</f>
        <v>2.6705040072137063E-2</v>
      </c>
      <c r="L18" s="15" t="s">
        <v>10</v>
      </c>
      <c r="M18" s="16">
        <f>M17/M10</f>
        <v>8.9134499999999998E-3</v>
      </c>
      <c r="N18" s="16">
        <f>N17/N10</f>
        <v>7.6923716499133305E-3</v>
      </c>
      <c r="O18" s="17">
        <f>O17/O10</f>
        <v>7.7768941854683537E-3</v>
      </c>
      <c r="Q18" s="39"/>
    </row>
    <row r="19" spans="3:20" ht="15.75" thickBot="1" x14ac:dyDescent="0.3">
      <c r="E19" s="18" t="s">
        <v>11</v>
      </c>
      <c r="F19" s="19">
        <f>F10</f>
        <v>100</v>
      </c>
      <c r="G19" s="19">
        <f>G10</f>
        <v>115.57123884238811</v>
      </c>
      <c r="H19" s="20">
        <f>H10</f>
        <v>119.88448590048492</v>
      </c>
      <c r="L19" s="18" t="s">
        <v>11</v>
      </c>
      <c r="M19" s="19">
        <f>M10</f>
        <v>100</v>
      </c>
      <c r="N19" s="19">
        <f>N10</f>
        <v>107.16070901349231</v>
      </c>
      <c r="O19" s="20">
        <f>O10</f>
        <v>113.17885765305579</v>
      </c>
    </row>
    <row r="20" spans="3:20" x14ac:dyDescent="0.25">
      <c r="F20" s="2"/>
      <c r="M20" s="2"/>
    </row>
    <row r="21" spans="3:20" x14ac:dyDescent="0.25">
      <c r="E21" s="35" t="s">
        <v>22</v>
      </c>
      <c r="F21" s="36"/>
      <c r="G21" s="37"/>
      <c r="H21" s="37"/>
      <c r="L21" s="35" t="s">
        <v>22</v>
      </c>
      <c r="M21" s="36"/>
      <c r="N21" s="37"/>
      <c r="O21" s="37"/>
    </row>
    <row r="22" spans="3:20" x14ac:dyDescent="0.25">
      <c r="E22" t="s">
        <v>12</v>
      </c>
      <c r="F22" s="10">
        <f>10000*F6</f>
        <v>4086.414169567824</v>
      </c>
      <c r="G22" s="10">
        <f t="shared" ref="G22:H22" si="5">10000*G6</f>
        <v>4722.7194800004208</v>
      </c>
      <c r="H22" s="10">
        <f t="shared" si="5"/>
        <v>4898.9766189509555</v>
      </c>
      <c r="I22" s="3"/>
      <c r="L22" t="s">
        <v>12</v>
      </c>
      <c r="M22" s="10">
        <f>10000*F7</f>
        <v>5913.5858304321755</v>
      </c>
      <c r="N22" s="10">
        <f t="shared" ref="N22:O22" si="6">10000*G7</f>
        <v>5277.2805199995782</v>
      </c>
      <c r="O22" s="10">
        <f>10000*H7</f>
        <v>5101.0233810490445</v>
      </c>
      <c r="P22" s="3"/>
      <c r="Q22" s="40"/>
      <c r="R22" s="41"/>
      <c r="S22" s="41"/>
      <c r="T22" s="41"/>
    </row>
    <row r="23" spans="3:20" x14ac:dyDescent="0.25">
      <c r="E23" t="s">
        <v>13</v>
      </c>
      <c r="F23" s="3">
        <f>F22/F19</f>
        <v>40.864141695678242</v>
      </c>
      <c r="G23" s="3">
        <f>G22/G19</f>
        <v>40.864141695678242</v>
      </c>
      <c r="H23" s="3">
        <f>H22/H19</f>
        <v>40.864141695678235</v>
      </c>
      <c r="I23" s="3"/>
      <c r="L23" t="s">
        <v>13</v>
      </c>
      <c r="M23" s="3">
        <f>M22/M19</f>
        <v>59.135858304321758</v>
      </c>
      <c r="N23" s="3">
        <f>N22/N19</f>
        <v>49.246412874471844</v>
      </c>
      <c r="O23" s="3">
        <f>O22/O19</f>
        <v>45.070461805560718</v>
      </c>
      <c r="P23" s="3"/>
      <c r="Q23" s="40"/>
      <c r="R23" s="41"/>
      <c r="S23" s="41"/>
      <c r="T23" s="41"/>
    </row>
    <row r="24" spans="3:20" ht="15.75" thickBot="1" x14ac:dyDescent="0.3">
      <c r="E24" t="s">
        <v>14</v>
      </c>
      <c r="F24" s="1">
        <f>F23</f>
        <v>40.864141695678242</v>
      </c>
      <c r="G24" s="1">
        <f>G23+F24</f>
        <v>81.728283391356484</v>
      </c>
      <c r="H24" s="1">
        <f>H23+G24</f>
        <v>122.59242508703471</v>
      </c>
      <c r="I24" s="3"/>
      <c r="L24" t="s">
        <v>14</v>
      </c>
      <c r="M24" s="1">
        <f>M23</f>
        <v>59.135858304321758</v>
      </c>
      <c r="N24" s="1">
        <f>N23+M24</f>
        <v>108.3822711787936</v>
      </c>
      <c r="O24" s="1">
        <f>O23+N24</f>
        <v>153.45273298435433</v>
      </c>
      <c r="P24" s="3"/>
      <c r="Q24" s="40"/>
      <c r="R24" s="41"/>
      <c r="S24" s="41"/>
      <c r="T24" s="41"/>
    </row>
    <row r="25" spans="3:20" x14ac:dyDescent="0.25">
      <c r="E25" s="12" t="s">
        <v>15</v>
      </c>
      <c r="F25" s="33">
        <f>F24*F17</f>
        <v>148.34500718365118</v>
      </c>
      <c r="G25" s="33">
        <f>G24*G17</f>
        <v>263.94026528813492</v>
      </c>
      <c r="H25" s="34">
        <f>H24*H17</f>
        <v>392.48210076464341</v>
      </c>
      <c r="I25" s="3"/>
      <c r="L25" s="12" t="s">
        <v>15</v>
      </c>
      <c r="M25" s="33">
        <f>M24*M17</f>
        <v>52.71045162026568</v>
      </c>
      <c r="N25" s="33">
        <f>N24*N17</f>
        <v>89.341673778103157</v>
      </c>
      <c r="O25" s="34">
        <f>O24*O17</f>
        <v>135.066026518169</v>
      </c>
      <c r="P25" s="3"/>
      <c r="Q25" s="40"/>
      <c r="R25" s="41"/>
      <c r="S25" s="41"/>
      <c r="T25" s="41"/>
    </row>
    <row r="26" spans="3:20" x14ac:dyDescent="0.25">
      <c r="E26" s="15" t="s">
        <v>16</v>
      </c>
      <c r="F26" s="21">
        <f>F24*F19</f>
        <v>4086.414169567824</v>
      </c>
      <c r="G26" s="21">
        <f>G24*G19</f>
        <v>9445.4389600008417</v>
      </c>
      <c r="H26" s="22">
        <f>H24*H19</f>
        <v>14696.929856852867</v>
      </c>
      <c r="L26" s="15" t="s">
        <v>16</v>
      </c>
      <c r="M26" s="21">
        <f>M24*M19</f>
        <v>5913.5858304321755</v>
      </c>
      <c r="N26" s="21">
        <f>N24*N19</f>
        <v>11614.321024012115</v>
      </c>
      <c r="O26" s="22">
        <f>O24*O19</f>
        <v>17367.605022908618</v>
      </c>
      <c r="Q26" s="40"/>
      <c r="R26" s="41"/>
      <c r="S26" s="41"/>
      <c r="T26" s="41"/>
    </row>
    <row r="27" spans="3:20" x14ac:dyDescent="0.25">
      <c r="E27" s="15" t="s">
        <v>19</v>
      </c>
      <c r="F27" s="29">
        <f>F22</f>
        <v>4086.414169567824</v>
      </c>
      <c r="G27" s="29">
        <f>F27+G22</f>
        <v>8809.1336495682444</v>
      </c>
      <c r="H27" s="30">
        <f>G27+H22</f>
        <v>13708.1102685192</v>
      </c>
      <c r="L27" s="15" t="s">
        <v>19</v>
      </c>
      <c r="M27" s="29">
        <f>M22</f>
        <v>5913.5858304321755</v>
      </c>
      <c r="N27" s="29">
        <f>M27+N22</f>
        <v>11190.866350431754</v>
      </c>
      <c r="O27" s="30">
        <f>N27+O22</f>
        <v>16291.889731480798</v>
      </c>
      <c r="Q27" s="40"/>
      <c r="R27" s="41"/>
      <c r="S27" s="41"/>
      <c r="T27" s="41"/>
    </row>
    <row r="28" spans="3:20" ht="15.75" thickBot="1" x14ac:dyDescent="0.3">
      <c r="E28" s="18" t="s">
        <v>17</v>
      </c>
      <c r="F28" s="31">
        <f>F26+F25</f>
        <v>4234.759176751475</v>
      </c>
      <c r="G28" s="31">
        <f>G26+G25+F25</f>
        <v>9857.7242324726267</v>
      </c>
      <c r="H28" s="32">
        <f>H26+H25+G25+F25</f>
        <v>15501.697230089296</v>
      </c>
      <c r="L28" s="18" t="s">
        <v>17</v>
      </c>
      <c r="M28" s="31">
        <f>M26+M25</f>
        <v>5966.2962820524408</v>
      </c>
      <c r="N28" s="31">
        <f>N26+N25+M25</f>
        <v>11756.373149410483</v>
      </c>
      <c r="O28" s="32">
        <f>O26+O25+N25+M25</f>
        <v>17644.723174825158</v>
      </c>
      <c r="Q28" s="40"/>
      <c r="R28" s="41"/>
      <c r="S28" s="41"/>
      <c r="T28" s="41"/>
    </row>
    <row r="29" spans="3:20" ht="15.75" thickBot="1" x14ac:dyDescent="0.3">
      <c r="Q29" s="40"/>
      <c r="R29" s="40"/>
      <c r="S29" s="40"/>
      <c r="T29" s="40"/>
    </row>
    <row r="30" spans="3:20" x14ac:dyDescent="0.25">
      <c r="E30" s="12" t="s">
        <v>23</v>
      </c>
      <c r="F30" s="23">
        <f>F28/SUM($F$22:F22)-1</f>
        <v>3.6302000000000056E-2</v>
      </c>
      <c r="G30" s="23">
        <f>G28/SUM($F$22:G22)-1</f>
        <v>0.11903447315228055</v>
      </c>
      <c r="H30" s="24">
        <f>H28/SUM($F$22:H22)-1</f>
        <v>0.13084129952536827</v>
      </c>
      <c r="L30" s="12" t="s">
        <v>23</v>
      </c>
      <c r="M30" s="23">
        <f>M28/SUM($M$22:M22)-1</f>
        <v>8.9134499999998784E-3</v>
      </c>
      <c r="N30" s="23">
        <f>N28/SUM($M$22:N22)-1</f>
        <v>5.0532888274276599E-2</v>
      </c>
      <c r="O30" s="24">
        <f>O28/SUM($M$22:O22)-1</f>
        <v>8.303723298165222E-2</v>
      </c>
      <c r="Q30" s="40"/>
      <c r="R30" s="16"/>
      <c r="S30" s="16"/>
      <c r="T30" s="16"/>
    </row>
    <row r="31" spans="3:20" ht="15.75" thickBot="1" x14ac:dyDescent="0.3">
      <c r="E31" s="18" t="s">
        <v>18</v>
      </c>
      <c r="F31" s="25">
        <f>1*(1+F30)^(1/1)-1</f>
        <v>3.6302000000000056E-2</v>
      </c>
      <c r="G31" s="25">
        <f>1*(1+G30)^(1/2)-1</f>
        <v>5.7844257512551067E-2</v>
      </c>
      <c r="H31" s="26">
        <f>1*(1+H30)^(1/3)-1</f>
        <v>4.183886319149166E-2</v>
      </c>
      <c r="L31" s="18" t="s">
        <v>18</v>
      </c>
      <c r="M31" s="25">
        <f>1*(1+M30)^(1/1)-1</f>
        <v>8.9134499999998784E-3</v>
      </c>
      <c r="N31" s="25">
        <f>1*(1+N30)^(1/2)-1</f>
        <v>2.4955066465977671E-2</v>
      </c>
      <c r="O31" s="26">
        <f>1*(1+O30)^(1/3)-1</f>
        <v>2.6946444740777675E-2</v>
      </c>
      <c r="Q31" s="40"/>
      <c r="R31" s="16"/>
      <c r="S31" s="16"/>
      <c r="T31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Combined Synthetic PEU</vt:lpstr>
      <vt:lpstr>Electric and Water PEU bonds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dcterms:created xsi:type="dcterms:W3CDTF">2019-03-18T16:59:50Z</dcterms:created>
  <dcterms:modified xsi:type="dcterms:W3CDTF">2019-03-27T14:23:14Z</dcterms:modified>
</cp:coreProperties>
</file>