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dgar\Downloads\"/>
    </mc:Choice>
  </mc:AlternateContent>
  <bookViews>
    <workbookView xWindow="0" yWindow="0" windowWidth="12120" windowHeight="7440"/>
  </bookViews>
  <sheets>
    <sheet name="IRP SALES" sheetId="1" r:id="rId1"/>
    <sheet name="FLAT SALES" sheetId="2" r:id="rId2"/>
  </sheets>
  <externalReferences>
    <externalReference r:id="rId3"/>
  </externalReferences>
  <definedNames>
    <definedName name="CurrentScenario">[1]Inputs!$A$2</definedName>
    <definedName name="_xlnm.Print_Area" localSheetId="1">'FLAT SALES'!$B$1:$H$46</definedName>
    <definedName name="_xlnm.Print_Area" localSheetId="0">'IRP SALES'!$B$1:$H$47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2" l="1"/>
  <c r="G39" i="2"/>
  <c r="F39" i="2"/>
  <c r="E39" i="2"/>
  <c r="D39" i="2"/>
  <c r="H29" i="2"/>
  <c r="G29" i="2"/>
  <c r="F29" i="2"/>
  <c r="E29" i="2"/>
  <c r="D29" i="2"/>
  <c r="C29" i="2"/>
  <c r="D23" i="2"/>
  <c r="D31" i="2" s="1"/>
  <c r="H22" i="2"/>
  <c r="G22" i="2"/>
  <c r="F22" i="2"/>
  <c r="E22" i="2"/>
  <c r="D22" i="2"/>
  <c r="C22" i="2"/>
  <c r="H16" i="2"/>
  <c r="H23" i="2" s="1"/>
  <c r="G16" i="2"/>
  <c r="F16" i="2"/>
  <c r="F23" i="2" s="1"/>
  <c r="E16" i="2"/>
  <c r="E23" i="2" s="1"/>
  <c r="E31" i="2" s="1"/>
  <c r="D16" i="2"/>
  <c r="C16" i="2"/>
  <c r="C23" i="2" s="1"/>
  <c r="C31" i="2" s="1"/>
  <c r="B2" i="2"/>
  <c r="G23" i="2" l="1"/>
  <c r="F32" i="2"/>
  <c r="F33" i="2"/>
  <c r="F31" i="2"/>
  <c r="G32" i="2"/>
  <c r="G33" i="2"/>
  <c r="G31" i="2"/>
  <c r="H31" i="2"/>
  <c r="H32" i="2"/>
  <c r="H33" i="2"/>
  <c r="C33" i="2"/>
  <c r="D32" i="2"/>
  <c r="D33" i="2"/>
  <c r="C32" i="2"/>
  <c r="E32" i="2"/>
  <c r="E33" i="2"/>
  <c r="H41" i="1"/>
  <c r="G41" i="1"/>
  <c r="F41" i="1"/>
  <c r="E41" i="1"/>
  <c r="D41" i="1"/>
  <c r="C41" i="1"/>
  <c r="H39" i="1"/>
  <c r="G39" i="1"/>
  <c r="F39" i="1"/>
  <c r="E39" i="1"/>
  <c r="D39" i="1"/>
  <c r="H29" i="1"/>
  <c r="G29" i="1"/>
  <c r="F29" i="1"/>
  <c r="E29" i="1"/>
  <c r="D29" i="1"/>
  <c r="C29" i="1"/>
  <c r="H22" i="1"/>
  <c r="G22" i="1"/>
  <c r="F22" i="1"/>
  <c r="E22" i="1"/>
  <c r="D22" i="1"/>
  <c r="C22" i="1"/>
  <c r="H16" i="1"/>
  <c r="H23" i="1" s="1"/>
  <c r="H31" i="1" s="1"/>
  <c r="G16" i="1"/>
  <c r="F16" i="1"/>
  <c r="F23" i="1" s="1"/>
  <c r="F33" i="1" s="1"/>
  <c r="E16" i="1"/>
  <c r="D16" i="1"/>
  <c r="D23" i="1" s="1"/>
  <c r="C16" i="1"/>
  <c r="C23" i="1" s="1"/>
  <c r="B2" i="1"/>
  <c r="E23" i="1" l="1"/>
  <c r="G23" i="1"/>
  <c r="C31" i="1"/>
  <c r="D33" i="1"/>
  <c r="D31" i="1"/>
  <c r="D32" i="1"/>
  <c r="E32" i="1"/>
  <c r="E33" i="1"/>
  <c r="E31" i="1"/>
  <c r="G33" i="1"/>
  <c r="G31" i="1"/>
  <c r="G32" i="1"/>
  <c r="F32" i="1"/>
  <c r="H33" i="1"/>
  <c r="F31" i="1"/>
  <c r="H32" i="1"/>
  <c r="C33" i="1"/>
  <c r="C32" i="1"/>
</calcChain>
</file>

<file path=xl/sharedStrings.xml><?xml version="1.0" encoding="utf-8"?>
<sst xmlns="http://schemas.openxmlformats.org/spreadsheetml/2006/main" count="94" uniqueCount="43">
  <si>
    <t>Actual</t>
  </si>
  <si>
    <t xml:space="preserve">DEBT SERVICE COVERAGE PROJECTIONS </t>
  </si>
  <si>
    <t>Projection</t>
  </si>
  <si>
    <t>OPERATING REVENUES:</t>
  </si>
  <si>
    <t xml:space="preserve">     Base Rate System Revenues</t>
  </si>
  <si>
    <t xml:space="preserve">     Fuel Rate System Revenues</t>
  </si>
  <si>
    <t xml:space="preserve">     Fuel Rate System Revenues: Recovery Fund</t>
  </si>
  <si>
    <t xml:space="preserve">     Fuel Rate System Revenues: Stabilization Fund</t>
  </si>
  <si>
    <t xml:space="preserve">     Off System Sales Revenues</t>
  </si>
  <si>
    <t xml:space="preserve">        Uncollectibles</t>
  </si>
  <si>
    <t xml:space="preserve">     Franchise and Gross Receipts Taxes</t>
  </si>
  <si>
    <t xml:space="preserve">     Other Revenues</t>
  </si>
  <si>
    <t xml:space="preserve">     Net Amt (Paid Into)/Rec'd From Rate Stabilization Fund</t>
  </si>
  <si>
    <t xml:space="preserve">     Net Amt (Paid Into) Rec'd From Fuel Reserve</t>
  </si>
  <si>
    <t>Total Operating Revenues</t>
  </si>
  <si>
    <t>OPERATING EXPENSES:</t>
  </si>
  <si>
    <t xml:space="preserve">     O&amp;M incl PSC Fee</t>
  </si>
  <si>
    <t xml:space="preserve">     Fuel and Purchased Energy</t>
  </si>
  <si>
    <t xml:space="preserve">     Non-Fuel Purchased Power</t>
  </si>
  <si>
    <t>Total Operating Expenses</t>
  </si>
  <si>
    <t>Net Revenues</t>
  </si>
  <si>
    <t>OTHER DEDUCTIONS</t>
  </si>
  <si>
    <t xml:space="preserve">   Total Debt Service </t>
  </si>
  <si>
    <t>Debt Service: Principal</t>
  </si>
  <si>
    <t>Debt Service: Interest</t>
  </si>
  <si>
    <t xml:space="preserve">   Less Interest on Sinking Fund and Build America Bond Subsidy</t>
  </si>
  <si>
    <t xml:space="preserve">    Contribution To City</t>
  </si>
  <si>
    <t>SENIOR AND SUBORDINATED DEBT SERVICE COVERAGE</t>
  </si>
  <si>
    <t>ADJUSTED DEBT SERVICE COVERAGE</t>
  </si>
  <si>
    <t>FIXED COVERAGE with PPA Contract Payments</t>
  </si>
  <si>
    <t>PPA Contract Payments</t>
  </si>
  <si>
    <t xml:space="preserve"> Vogtle Principal Debt Service Payments</t>
  </si>
  <si>
    <t>System Sales excl FPU</t>
  </si>
  <si>
    <t>FPU Sales</t>
  </si>
  <si>
    <t>TERRITORIAL SYSTEM  MWH SALES</t>
  </si>
  <si>
    <t xml:space="preserve">  Growth Rate: System MWH Sales (%)</t>
  </si>
  <si>
    <t>OFF SYSTEM MWH SALES</t>
  </si>
  <si>
    <t>TOTAL MWH SALES</t>
  </si>
  <si>
    <t>*Includes customer refunds of overcollections or possible fuel rate adjustments</t>
  </si>
  <si>
    <t>2019 RATING AGENCY DRAFT 1 - IRP SALES</t>
  </si>
  <si>
    <t>Solar PPA Costs</t>
  </si>
  <si>
    <t>Solar PPA MWH Purchased</t>
  </si>
  <si>
    <t>2019 RATING AGENCY DRAFT 1 - FLAT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</si>
</sst>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164" formatCode="[$-409]mmmm\ d\,\ yyyy;@"/>
    <numFmt numFmtId="165" formatCode="&quot;Fiscal Year&quot;\ \ 0"/>
    <numFmt numFmtId="166" formatCode="&quot;$&quot;#,##0"/>
    <numFmt numFmtId="167" formatCode="0.00\ &quot;x&quot;"/>
  </numFmts>
  <fonts count="17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theme="0"/>
      <name val="Arial"/>
      <family val="2"/>
    </font>
    <font>
      <sz val="12"/>
      <color indexed="8"/>
      <name val="Arial MT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i/>
      <sz val="14"/>
      <name val="Arial"/>
      <family val="2"/>
    </font>
    <font>
      <b/>
      <i/>
      <sz val="14"/>
      <color theme="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indexed="8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7" fontId="1" fillId="0" borderId="0"/>
    <xf numFmtId="3" fontId="3" fillId="0" borderId="0"/>
    <xf numFmtId="0" fontId="5" fillId="0" borderId="0"/>
    <xf numFmtId="0" fontId="5" fillId="0" borderId="0"/>
  </cellStyleXfs>
  <cellXfs count="61">
    <xf numFmtId="0" fontId="0" fillId="0" borderId="0" xfId="0"/>
    <xf numFmtId="37" fontId="2" fillId="2" borderId="1" xfId="1" applyFont="1" applyFill="1" applyBorder="1" applyAlignment="1">
      <alignment horizontal="left"/>
    </xf>
    <xf numFmtId="0" fontId="4" fillId="3" borderId="0" xfId="2" applyNumberFormat="1" applyFont="1" applyFill="1" applyAlignment="1" applyProtection="1">
      <protection locked="0"/>
    </xf>
    <xf numFmtId="164" fontId="4" fillId="0" borderId="2" xfId="2" applyNumberFormat="1" applyFont="1" applyFill="1" applyBorder="1" applyAlignment="1">
      <alignment horizontal="left"/>
    </xf>
    <xf numFmtId="0" fontId="4" fillId="4" borderId="0" xfId="2" applyNumberFormat="1" applyFont="1" applyFill="1" applyAlignment="1" applyProtection="1">
      <protection locked="0"/>
    </xf>
    <xf numFmtId="0" fontId="6" fillId="5" borderId="4" xfId="4" applyFont="1" applyFill="1" applyBorder="1" applyAlignment="1" applyProtection="1">
      <alignment horizontal="left"/>
      <protection locked="0"/>
    </xf>
    <xf numFmtId="0" fontId="8" fillId="2" borderId="6" xfId="3" applyFont="1" applyFill="1" applyBorder="1" applyAlignment="1">
      <alignment horizontal="centerContinuous"/>
    </xf>
    <xf numFmtId="0" fontId="8" fillId="2" borderId="6" xfId="3" applyFont="1" applyFill="1" applyBorder="1" applyAlignment="1">
      <alignment horizontal="center"/>
    </xf>
    <xf numFmtId="0" fontId="6" fillId="2" borderId="7" xfId="3" applyFont="1" applyFill="1" applyBorder="1" applyAlignment="1" applyProtection="1">
      <alignment horizontal="left"/>
      <protection locked="0"/>
    </xf>
    <xf numFmtId="165" fontId="8" fillId="2" borderId="7" xfId="3" quotePrefix="1" applyNumberFormat="1" applyFont="1" applyFill="1" applyBorder="1" applyAlignment="1">
      <alignment horizontal="center"/>
    </xf>
    <xf numFmtId="0" fontId="11" fillId="0" borderId="9" xfId="3" quotePrefix="1" applyFont="1" applyFill="1" applyBorder="1" applyAlignment="1" applyProtection="1">
      <alignment horizontal="left"/>
      <protection locked="0"/>
    </xf>
    <xf numFmtId="41" fontId="11" fillId="0" borderId="0" xfId="3" applyNumberFormat="1" applyFont="1" applyFill="1" applyBorder="1" applyAlignment="1" applyProtection="1">
      <protection locked="0"/>
    </xf>
    <xf numFmtId="37" fontId="11" fillId="0" borderId="10" xfId="3" applyNumberFormat="1" applyFont="1" applyFill="1" applyBorder="1" applyAlignment="1"/>
    <xf numFmtId="0" fontId="11" fillId="0" borderId="9" xfId="3" applyFont="1" applyFill="1" applyBorder="1" applyAlignment="1" applyProtection="1">
      <alignment horizontal="left"/>
      <protection locked="0"/>
    </xf>
    <xf numFmtId="41" fontId="11" fillId="0" borderId="10" xfId="3" applyNumberFormat="1" applyFont="1" applyFill="1" applyBorder="1" applyAlignment="1" applyProtection="1">
      <protection locked="0"/>
    </xf>
    <xf numFmtId="0" fontId="9" fillId="0" borderId="6" xfId="3" applyFont="1" applyFill="1" applyBorder="1" applyAlignment="1" applyProtection="1">
      <alignment horizontal="left"/>
      <protection locked="0"/>
    </xf>
    <xf numFmtId="42" fontId="11" fillId="0" borderId="8" xfId="3" applyNumberFormat="1" applyFont="1" applyFill="1" applyBorder="1" applyAlignment="1" applyProtection="1">
      <protection locked="0"/>
    </xf>
    <xf numFmtId="42" fontId="11" fillId="0" borderId="11" xfId="3" applyNumberFormat="1" applyFont="1" applyFill="1" applyBorder="1" applyAlignment="1" applyProtection="1">
      <protection locked="0"/>
    </xf>
    <xf numFmtId="3" fontId="11" fillId="0" borderId="12" xfId="3" applyNumberFormat="1" applyFont="1" applyFill="1" applyBorder="1" applyAlignment="1"/>
    <xf numFmtId="3" fontId="11" fillId="0" borderId="13" xfId="3" applyNumberFormat="1" applyFont="1" applyFill="1" applyBorder="1" applyAlignment="1"/>
    <xf numFmtId="42" fontId="11" fillId="0" borderId="3" xfId="3" applyNumberFormat="1" applyFont="1" applyFill="1" applyBorder="1" applyAlignment="1"/>
    <xf numFmtId="42" fontId="11" fillId="0" borderId="14" xfId="3" applyNumberFormat="1" applyFont="1" applyFill="1" applyBorder="1" applyAlignment="1"/>
    <xf numFmtId="0" fontId="12" fillId="0" borderId="15" xfId="3" applyFont="1" applyFill="1" applyBorder="1" applyAlignment="1" applyProtection="1">
      <alignment horizontal="right"/>
      <protection locked="0"/>
    </xf>
    <xf numFmtId="0" fontId="12" fillId="0" borderId="9" xfId="3" applyFont="1" applyFill="1" applyBorder="1" applyAlignment="1" applyProtection="1">
      <alignment horizontal="left"/>
      <protection locked="0"/>
    </xf>
    <xf numFmtId="166" fontId="9" fillId="0" borderId="0" xfId="3" applyNumberFormat="1" applyFont="1" applyFill="1" applyBorder="1" applyAlignment="1"/>
    <xf numFmtId="166" fontId="9" fillId="0" borderId="10" xfId="3" applyNumberFormat="1" applyFont="1" applyFill="1" applyBorder="1" applyAlignment="1"/>
    <xf numFmtId="166" fontId="9" fillId="0" borderId="12" xfId="3" applyNumberFormat="1" applyFont="1" applyFill="1" applyBorder="1" applyAlignment="1"/>
    <xf numFmtId="166" fontId="9" fillId="0" borderId="13" xfId="3" applyNumberFormat="1" applyFont="1" applyFill="1" applyBorder="1" applyAlignment="1"/>
    <xf numFmtId="0" fontId="13" fillId="0" borderId="9" xfId="3" applyFont="1" applyFill="1" applyBorder="1" applyAlignment="1" applyProtection="1">
      <alignment horizontal="left"/>
      <protection locked="0"/>
    </xf>
    <xf numFmtId="37" fontId="11" fillId="0" borderId="0" xfId="3" applyNumberFormat="1" applyFont="1" applyFill="1" applyBorder="1" applyAlignment="1"/>
    <xf numFmtId="0" fontId="13" fillId="0" borderId="15" xfId="3" quotePrefix="1" applyFont="1" applyFill="1" applyBorder="1" applyAlignment="1" applyProtection="1">
      <alignment horizontal="left"/>
      <protection locked="0"/>
    </xf>
    <xf numFmtId="42" fontId="11" fillId="0" borderId="3" xfId="3" applyNumberFormat="1" applyFont="1" applyFill="1" applyBorder="1" applyAlignment="1" applyProtection="1">
      <alignment horizontal="right"/>
      <protection locked="0"/>
    </xf>
    <xf numFmtId="42" fontId="11" fillId="0" borderId="14" xfId="3" applyNumberFormat="1" applyFont="1" applyFill="1" applyBorder="1" applyAlignment="1" applyProtection="1">
      <alignment horizontal="right"/>
      <protection locked="0"/>
    </xf>
    <xf numFmtId="0" fontId="11" fillId="0" borderId="15" xfId="3" applyFont="1" applyFill="1" applyBorder="1" applyAlignment="1" applyProtection="1">
      <alignment horizontal="left"/>
      <protection locked="0"/>
    </xf>
    <xf numFmtId="0" fontId="12" fillId="0" borderId="9" xfId="3" applyFont="1" applyFill="1" applyBorder="1" applyAlignment="1">
      <alignment horizontal="left"/>
    </xf>
    <xf numFmtId="167" fontId="11" fillId="0" borderId="0" xfId="3" applyNumberFormat="1" applyFont="1" applyFill="1" applyBorder="1" applyAlignment="1"/>
    <xf numFmtId="167" fontId="11" fillId="0" borderId="10" xfId="3" applyNumberFormat="1" applyFont="1" applyFill="1" applyBorder="1" applyAlignment="1"/>
    <xf numFmtId="0" fontId="12" fillId="0" borderId="9" xfId="3" quotePrefix="1" applyFont="1" applyFill="1" applyBorder="1" applyAlignment="1">
      <alignment horizontal="left"/>
    </xf>
    <xf numFmtId="167" fontId="11" fillId="0" borderId="5" xfId="3" applyNumberFormat="1" applyFont="1" applyFill="1" applyBorder="1" applyAlignment="1"/>
    <xf numFmtId="167" fontId="11" fillId="0" borderId="16" xfId="3" applyNumberFormat="1" applyFont="1" applyFill="1" applyBorder="1" applyAlignment="1"/>
    <xf numFmtId="0" fontId="7" fillId="0" borderId="15" xfId="3" applyFont="1" applyFill="1" applyBorder="1" applyAlignment="1">
      <alignment horizontal="right"/>
    </xf>
    <xf numFmtId="42" fontId="7" fillId="0" borderId="5" xfId="3" applyNumberFormat="1" applyFont="1" applyFill="1" applyBorder="1" applyAlignment="1"/>
    <xf numFmtId="42" fontId="7" fillId="0" borderId="14" xfId="3" applyNumberFormat="1" applyFont="1" applyFill="1" applyBorder="1" applyAlignment="1" applyProtection="1">
      <protection locked="0"/>
    </xf>
    <xf numFmtId="0" fontId="7" fillId="0" borderId="6" xfId="3" applyFont="1" applyFill="1" applyBorder="1" applyAlignment="1">
      <alignment horizontal="right"/>
    </xf>
    <xf numFmtId="0" fontId="11" fillId="0" borderId="6" xfId="3" applyFont="1" applyFill="1" applyBorder="1" applyAlignment="1">
      <alignment horizontal="left"/>
    </xf>
    <xf numFmtId="3" fontId="11" fillId="0" borderId="8" xfId="3" applyNumberFormat="1" applyFont="1" applyFill="1" applyBorder="1" applyAlignment="1" applyProtection="1">
      <protection locked="0"/>
    </xf>
    <xf numFmtId="3" fontId="11" fillId="0" borderId="11" xfId="3" applyNumberFormat="1" applyFont="1" applyFill="1" applyBorder="1" applyAlignment="1" applyProtection="1">
      <protection locked="0"/>
    </xf>
    <xf numFmtId="0" fontId="12" fillId="0" borderId="6" xfId="3" applyFont="1" applyFill="1" applyBorder="1" applyAlignment="1" applyProtection="1">
      <alignment horizontal="left"/>
      <protection locked="0"/>
    </xf>
    <xf numFmtId="10" fontId="11" fillId="0" borderId="0" xfId="3" applyNumberFormat="1" applyFont="1" applyFill="1" applyBorder="1" applyAlignment="1" applyProtection="1">
      <protection locked="0"/>
    </xf>
    <xf numFmtId="10" fontId="11" fillId="0" borderId="10" xfId="3" applyNumberFormat="1" applyFont="1" applyFill="1" applyBorder="1" applyAlignment="1" applyProtection="1">
      <protection locked="0"/>
    </xf>
    <xf numFmtId="3" fontId="11" fillId="0" borderId="0" xfId="3" applyNumberFormat="1" applyFont="1" applyFill="1" applyBorder="1" applyAlignment="1" applyProtection="1">
      <protection locked="0"/>
    </xf>
    <xf numFmtId="3" fontId="11" fillId="0" borderId="10" xfId="3" applyNumberFormat="1" applyFont="1" applyFill="1" applyBorder="1" applyAlignment="1" applyProtection="1">
      <protection locked="0"/>
    </xf>
    <xf numFmtId="0" fontId="12" fillId="0" borderId="2" xfId="3" applyFont="1" applyFill="1" applyBorder="1" applyAlignment="1" applyProtection="1">
      <alignment horizontal="left"/>
      <protection locked="0"/>
    </xf>
    <xf numFmtId="3" fontId="11" fillId="0" borderId="17" xfId="3" applyNumberFormat="1" applyFont="1" applyFill="1" applyBorder="1" applyAlignment="1" applyProtection="1">
      <protection locked="0"/>
    </xf>
    <xf numFmtId="3" fontId="11" fillId="0" borderId="18" xfId="3" applyNumberFormat="1" applyFont="1" applyFill="1" applyBorder="1" applyAlignment="1" applyProtection="1">
      <protection locked="0"/>
    </xf>
    <xf numFmtId="0" fontId="14" fillId="0" borderId="0" xfId="2" applyNumberFormat="1" applyFont="1" applyFill="1" applyAlignment="1" applyProtection="1">
      <protection locked="0"/>
    </xf>
    <xf numFmtId="0" fontId="15" fillId="3" borderId="0" xfId="2" applyNumberFormat="1" applyFont="1" applyFill="1" applyAlignment="1" applyProtection="1">
      <protection locked="0"/>
    </xf>
    <xf numFmtId="3" fontId="10" fillId="0" borderId="0" xfId="3" applyNumberFormat="1" applyFont="1" applyFill="1" applyBorder="1" applyAlignment="1" applyProtection="1">
      <protection locked="0"/>
    </xf>
    <xf numFmtId="0" fontId="16" fillId="0" borderId="0" xfId="0" applyFont="1"/>
    <xf numFmtId="42" fontId="16" fillId="0" borderId="0" xfId="0" applyNumberFormat="1" applyFont="1"/>
    <xf numFmtId="3" fontId="16" fillId="0" borderId="0" xfId="0" applyNumberFormat="1" applyFont="1"/>
  </cellXfs>
  <cellStyles count="5">
    <cellStyle name="Normal" xfId="0" builtinId="0"/>
    <cellStyle name="Normal 37" xfId="1"/>
    <cellStyle name="Normal_Budget Plan01-02 version 10-17 " xfId="4"/>
    <cellStyle name="Normal_Debt Service Schedule for Rating Agency" xfId="3"/>
    <cellStyle name="Normal_ES Projection 10 Year Final Base Case - 1115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nce\Shared\FINANCIAL%20PLANNING%20AND%20RATES\Models%20(new%20folder)\Draft\2019%20Rating%20Agency\HEAT%20Model%20Enterprise%20FY19-Jan%2019%20(Rating%20Agency%20Draft-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Bulk Power-Work Board"/>
      <sheetName val="E FCF - EBITDA"/>
      <sheetName val="Dashboard"/>
      <sheetName val="BS"/>
      <sheetName val="IS"/>
      <sheetName val="E DSC Summary"/>
      <sheetName val="E SnapShot"/>
      <sheetName val="Sales Mix"/>
      <sheetName val="Inputs"/>
      <sheetName val="Plant Inputs"/>
      <sheetName val="E BS"/>
      <sheetName val="E IS"/>
      <sheetName val="E CF"/>
      <sheetName val="E CF - Acctg"/>
      <sheetName val="E Recon"/>
      <sheetName val="E Budget View"/>
      <sheetName val="E Stabilization Schedule"/>
      <sheetName val="SJRPP Inputs"/>
      <sheetName val="SJRPP_BS"/>
      <sheetName val="SJRPP_IS"/>
      <sheetName val="SJRPP_CF"/>
      <sheetName val="Elim_SJRPP"/>
      <sheetName val="data base"/>
      <sheetName val="Rate Scales"/>
      <sheetName val="Current DS"/>
      <sheetName val="S&amp;U"/>
      <sheetName val="Calcs"/>
      <sheetName val="NM Sizing"/>
      <sheetName val="New DS"/>
      <sheetName val="Refunding Loss"/>
      <sheetName val="Loss Detail"/>
      <sheetName val="Saved Cases"/>
      <sheetName val="Saved Scenarios"/>
      <sheetName val="Compare"/>
      <sheetName val="BudgetO&amp;M"/>
      <sheetName val="Other Revenue"/>
      <sheetName val="E Utility View"/>
      <sheetName val="Co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2019 RATING AGENCY DRAFT 1 - FLAT SALES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6"/>
  <sheetViews>
    <sheetView tabSelected="1" topLeftCell="A25" zoomScale="80" zoomScaleNormal="80" workbookViewId="0">
      <selection activeCell="C39" sqref="C39"/>
    </sheetView>
  </sheetViews>
  <sheetFormatPr defaultRowHeight="15"/>
  <cols>
    <col min="1" max="1" width="3" customWidth="1"/>
    <col min="2" max="2" width="83.85546875" bestFit="1" customWidth="1"/>
    <col min="3" max="8" width="25.28515625" bestFit="1" customWidth="1"/>
  </cols>
  <sheetData>
    <row r="1" spans="2:8" ht="16.5" thickBot="1">
      <c r="B1" s="1" t="s">
        <v>39</v>
      </c>
      <c r="C1" s="2"/>
      <c r="D1" s="2"/>
      <c r="E1" s="2"/>
      <c r="F1" s="2"/>
      <c r="G1" s="2"/>
      <c r="H1" s="2"/>
    </row>
    <row r="2" spans="2:8" ht="16.5" thickBot="1">
      <c r="B2" s="3">
        <f ca="1">TODAY()</f>
        <v>44174</v>
      </c>
      <c r="C2" s="2"/>
      <c r="D2" s="2"/>
      <c r="E2" s="2"/>
      <c r="F2" s="2"/>
      <c r="G2" s="2"/>
      <c r="H2" s="2"/>
    </row>
    <row r="3" spans="2:8" ht="15.75">
      <c r="B3" s="4"/>
      <c r="C3" s="2"/>
      <c r="D3" s="2"/>
      <c r="E3" s="2"/>
      <c r="F3" s="2"/>
      <c r="G3" s="2"/>
      <c r="H3" s="2"/>
    </row>
    <row r="4" spans="2:8" ht="19.5" thickBot="1">
      <c r="B4" s="5" t="s">
        <v>1</v>
      </c>
      <c r="C4" s="6" t="s">
        <v>0</v>
      </c>
      <c r="D4" s="6" t="s">
        <v>2</v>
      </c>
      <c r="E4" s="6" t="s">
        <v>2</v>
      </c>
      <c r="F4" s="6" t="s">
        <v>2</v>
      </c>
      <c r="G4" s="6" t="s">
        <v>2</v>
      </c>
      <c r="H4" s="7" t="s">
        <v>2</v>
      </c>
    </row>
    <row r="5" spans="2:8" ht="19.5" thickBot="1">
      <c r="B5" s="8" t="s">
        <v>3</v>
      </c>
      <c r="C5" s="9">
        <v>2018</v>
      </c>
      <c r="D5" s="9">
        <v>2019</v>
      </c>
      <c r="E5" s="9">
        <v>2020</v>
      </c>
      <c r="F5" s="9">
        <v>2021</v>
      </c>
      <c r="G5" s="9">
        <v>2022</v>
      </c>
      <c r="H5" s="9">
        <v>2023</v>
      </c>
    </row>
    <row r="6" spans="2:8" ht="18">
      <c r="B6" s="10" t="s">
        <v>4</v>
      </c>
      <c r="C6" s="11">
        <v>771955028.56999993</v>
      </c>
      <c r="D6" s="11">
        <v>761887030.29084671</v>
      </c>
      <c r="E6" s="11">
        <v>770648088.30998015</v>
      </c>
      <c r="F6" s="11">
        <v>774978003.65688169</v>
      </c>
      <c r="G6" s="11">
        <v>778998267.41068041</v>
      </c>
      <c r="H6" s="12">
        <v>783602337.63677084</v>
      </c>
    </row>
    <row r="7" spans="2:8" ht="18">
      <c r="B7" s="13" t="s">
        <v>5</v>
      </c>
      <c r="C7" s="11">
        <v>398297723.29000002</v>
      </c>
      <c r="D7" s="11">
        <v>391543750</v>
      </c>
      <c r="E7" s="11">
        <v>396051607.17296094</v>
      </c>
      <c r="F7" s="11">
        <v>398279493.3383323</v>
      </c>
      <c r="G7" s="11">
        <v>400348053.40952194</v>
      </c>
      <c r="H7" s="14">
        <v>402717001.42335463</v>
      </c>
    </row>
    <row r="8" spans="2:8" ht="18">
      <c r="B8" s="13" t="s">
        <v>6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</row>
    <row r="9" spans="2:8" ht="18">
      <c r="B9" s="13" t="s">
        <v>7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4">
        <v>0</v>
      </c>
    </row>
    <row r="10" spans="2:8" ht="18">
      <c r="B10" s="13" t="s">
        <v>8</v>
      </c>
      <c r="C10" s="11">
        <v>1109990</v>
      </c>
      <c r="D10" s="11">
        <v>4447582.38</v>
      </c>
      <c r="E10" s="11">
        <v>2944000</v>
      </c>
      <c r="F10" s="11">
        <v>1944000</v>
      </c>
      <c r="G10" s="11">
        <v>1876000</v>
      </c>
      <c r="H10" s="14">
        <v>2608000</v>
      </c>
    </row>
    <row r="11" spans="2:8" ht="18">
      <c r="B11" s="13" t="s">
        <v>9</v>
      </c>
      <c r="C11" s="11">
        <v>-1288188</v>
      </c>
      <c r="D11" s="11">
        <v>-1895811.2504007956</v>
      </c>
      <c r="E11" s="11">
        <v>-1927009.7764199544</v>
      </c>
      <c r="F11" s="11">
        <v>-1928582.6802373473</v>
      </c>
      <c r="G11" s="11">
        <v>-1929244.6678410959</v>
      </c>
      <c r="H11" s="14">
        <v>-1930946.522850015</v>
      </c>
    </row>
    <row r="12" spans="2:8" ht="18">
      <c r="B12" s="13" t="s">
        <v>10</v>
      </c>
      <c r="C12" s="11">
        <v>59551139</v>
      </c>
      <c r="D12" s="11">
        <v>58492162.064098895</v>
      </c>
      <c r="E12" s="11">
        <v>59165048.162764542</v>
      </c>
      <c r="F12" s="11">
        <v>59497603.869959496</v>
      </c>
      <c r="G12" s="11">
        <v>59806377.032629177</v>
      </c>
      <c r="H12" s="14">
        <v>60159988.987446852</v>
      </c>
    </row>
    <row r="13" spans="2:8" ht="18">
      <c r="B13" s="10" t="s">
        <v>11</v>
      </c>
      <c r="C13" s="11">
        <v>35815718</v>
      </c>
      <c r="D13" s="11">
        <v>34610543.670931324</v>
      </c>
      <c r="E13" s="11">
        <v>32770426.546140619</v>
      </c>
      <c r="F13" s="11">
        <v>34437733.496602036</v>
      </c>
      <c r="G13" s="11">
        <v>35237087.110318035</v>
      </c>
      <c r="H13" s="14">
        <v>33864666.288108721</v>
      </c>
    </row>
    <row r="14" spans="2:8" ht="18">
      <c r="B14" s="10" t="s">
        <v>12</v>
      </c>
      <c r="C14" s="11">
        <v>-33825276.569999978</v>
      </c>
      <c r="D14" s="11">
        <v>44810884.570000008</v>
      </c>
      <c r="E14" s="11">
        <v>16679781.364512581</v>
      </c>
      <c r="F14" s="11">
        <v>29371668.965339031</v>
      </c>
      <c r="G14" s="11">
        <v>-4971894.1207690639</v>
      </c>
      <c r="H14" s="14">
        <v>-4999786.8665040396</v>
      </c>
    </row>
    <row r="15" spans="2:8" ht="18">
      <c r="B15" s="10" t="s">
        <v>13</v>
      </c>
      <c r="C15" s="11">
        <v>57339075</v>
      </c>
      <c r="D15" s="11">
        <v>26614335.904580534</v>
      </c>
      <c r="E15" s="11">
        <v>-12459757.52911872</v>
      </c>
      <c r="F15" s="11">
        <v>-13587032.359728891</v>
      </c>
      <c r="G15" s="11">
        <v>-5592620.6610964173</v>
      </c>
      <c r="H15" s="14">
        <v>-10679694.152558459</v>
      </c>
    </row>
    <row r="16" spans="2:8" ht="18.75" thickBot="1">
      <c r="B16" s="15" t="s">
        <v>14</v>
      </c>
      <c r="C16" s="16">
        <f t="shared" ref="C16:H16" si="0">SUM(C6:C15)</f>
        <v>1288955209.29</v>
      </c>
      <c r="D16" s="16">
        <f t="shared" si="0"/>
        <v>1320510477.6300569</v>
      </c>
      <c r="E16" s="16">
        <f t="shared" si="0"/>
        <v>1263872184.2508204</v>
      </c>
      <c r="F16" s="16">
        <f t="shared" si="0"/>
        <v>1282992888.2871485</v>
      </c>
      <c r="G16" s="16">
        <f t="shared" si="0"/>
        <v>1263772025.513443</v>
      </c>
      <c r="H16" s="17">
        <f t="shared" si="0"/>
        <v>1265341566.7937684</v>
      </c>
    </row>
    <row r="17" spans="2:8" ht="18.75" thickBot="1">
      <c r="B17" s="8" t="s">
        <v>15</v>
      </c>
      <c r="C17" s="18"/>
      <c r="D17" s="18"/>
      <c r="E17" s="18"/>
      <c r="F17" s="18"/>
      <c r="G17" s="18"/>
      <c r="H17" s="19"/>
    </row>
    <row r="18" spans="2:8" ht="18">
      <c r="B18" s="13" t="s">
        <v>16</v>
      </c>
      <c r="C18" s="11">
        <v>204981910</v>
      </c>
      <c r="D18" s="11">
        <v>220001634.98128459</v>
      </c>
      <c r="E18" s="11">
        <v>212289053.12373239</v>
      </c>
      <c r="F18" s="11">
        <v>217805264.11980695</v>
      </c>
      <c r="G18" s="11">
        <v>228082619.29831427</v>
      </c>
      <c r="H18" s="14">
        <v>232737627.62360719</v>
      </c>
    </row>
    <row r="19" spans="2:8" ht="18">
      <c r="B19" s="13" t="s">
        <v>17</v>
      </c>
      <c r="C19" s="11">
        <v>328159601.99999994</v>
      </c>
      <c r="D19" s="11">
        <v>301331196.48428053</v>
      </c>
      <c r="E19" s="11">
        <v>277271427.41829103</v>
      </c>
      <c r="F19" s="11">
        <v>281447841.16710353</v>
      </c>
      <c r="G19" s="11">
        <v>299209090.42052054</v>
      </c>
      <c r="H19" s="14">
        <v>296613474.11863971</v>
      </c>
    </row>
    <row r="20" spans="2:8" ht="18">
      <c r="B20" s="13" t="s">
        <v>18</v>
      </c>
      <c r="C20" s="11">
        <v>244477875</v>
      </c>
      <c r="D20" s="11">
        <v>205362981.91955632</v>
      </c>
      <c r="E20" s="11">
        <v>202872838.71876627</v>
      </c>
      <c r="F20" s="11">
        <v>206951267.25449511</v>
      </c>
      <c r="G20" s="11">
        <v>249644025.01687571</v>
      </c>
      <c r="H20" s="14">
        <v>293932700.55574179</v>
      </c>
    </row>
    <row r="21" spans="2:8" ht="18">
      <c r="B21" s="13" t="s">
        <v>10</v>
      </c>
      <c r="C21" s="11">
        <v>59551139</v>
      </c>
      <c r="D21" s="11">
        <v>58686739.642579794</v>
      </c>
      <c r="E21" s="11">
        <v>59366435.956492275</v>
      </c>
      <c r="F21" s="11">
        <v>59706040.236467697</v>
      </c>
      <c r="G21" s="11">
        <v>60022108.671965167</v>
      </c>
      <c r="H21" s="14">
        <v>60383271.234159596</v>
      </c>
    </row>
    <row r="22" spans="2:8" ht="18">
      <c r="B22" s="15" t="s">
        <v>19</v>
      </c>
      <c r="C22" s="20">
        <f t="shared" ref="C22:H22" si="1">SUM(C18:C21)</f>
        <v>837170526</v>
      </c>
      <c r="D22" s="20">
        <f t="shared" si="1"/>
        <v>785382553.02770114</v>
      </c>
      <c r="E22" s="20">
        <f t="shared" si="1"/>
        <v>751799755.21728194</v>
      </c>
      <c r="F22" s="20">
        <f t="shared" si="1"/>
        <v>765910412.77787328</v>
      </c>
      <c r="G22" s="20">
        <f t="shared" si="1"/>
        <v>836957843.40767562</v>
      </c>
      <c r="H22" s="21">
        <f t="shared" si="1"/>
        <v>883667073.53214824</v>
      </c>
    </row>
    <row r="23" spans="2:8" ht="18.75">
      <c r="B23" s="22" t="s">
        <v>20</v>
      </c>
      <c r="C23" s="20">
        <f t="shared" ref="C23:H23" si="2">+C16-C22</f>
        <v>451784683.28999996</v>
      </c>
      <c r="D23" s="20">
        <f t="shared" si="2"/>
        <v>535127924.60235572</v>
      </c>
      <c r="E23" s="20">
        <f t="shared" si="2"/>
        <v>512072429.03353846</v>
      </c>
      <c r="F23" s="20">
        <f t="shared" si="2"/>
        <v>517082475.5092752</v>
      </c>
      <c r="G23" s="20">
        <f t="shared" si="2"/>
        <v>426814182.10576737</v>
      </c>
      <c r="H23" s="21">
        <f t="shared" si="2"/>
        <v>381674493.26162016</v>
      </c>
    </row>
    <row r="24" spans="2:8" ht="19.5" thickBot="1">
      <c r="B24" s="23"/>
      <c r="C24" s="24"/>
      <c r="D24" s="24"/>
      <c r="E24" s="24"/>
      <c r="F24" s="24"/>
      <c r="G24" s="24"/>
      <c r="H24" s="25"/>
    </row>
    <row r="25" spans="2:8" ht="18.75" thickBot="1">
      <c r="B25" s="8" t="s">
        <v>21</v>
      </c>
      <c r="C25" s="26"/>
      <c r="D25" s="26"/>
      <c r="E25" s="26"/>
      <c r="F25" s="26"/>
      <c r="G25" s="26"/>
      <c r="H25" s="27"/>
    </row>
    <row r="26" spans="2:8" ht="18">
      <c r="B26" s="28" t="s">
        <v>23</v>
      </c>
      <c r="C26" s="29">
        <v>129899999.99999997</v>
      </c>
      <c r="D26" s="29">
        <v>116230000</v>
      </c>
      <c r="E26" s="29">
        <v>60790000</v>
      </c>
      <c r="F26" s="29">
        <v>17430000</v>
      </c>
      <c r="G26" s="29">
        <v>7720000</v>
      </c>
      <c r="H26" s="12">
        <v>6860000</v>
      </c>
    </row>
    <row r="27" spans="2:8" ht="18">
      <c r="B27" s="28" t="s">
        <v>24</v>
      </c>
      <c r="C27" s="29">
        <v>71459451</v>
      </c>
      <c r="D27" s="29">
        <v>78326732.899999991</v>
      </c>
      <c r="E27" s="29">
        <v>67396716.649999991</v>
      </c>
      <c r="F27" s="29">
        <v>68217891.649999991</v>
      </c>
      <c r="G27" s="29">
        <v>64130735.149999991</v>
      </c>
      <c r="H27" s="12">
        <v>61041047.349999994</v>
      </c>
    </row>
    <row r="28" spans="2:8" ht="18">
      <c r="B28" s="28" t="s">
        <v>25</v>
      </c>
      <c r="C28" s="29">
        <v>-5001394</v>
      </c>
      <c r="D28" s="29">
        <v>-6032732.5971586909</v>
      </c>
      <c r="E28" s="29">
        <v>-6025315.2976243775</v>
      </c>
      <c r="F28" s="29">
        <v>-5999471.9149479708</v>
      </c>
      <c r="G28" s="29">
        <v>-5993007.4971132511</v>
      </c>
      <c r="H28" s="12">
        <v>-5952590.5758523839</v>
      </c>
    </row>
    <row r="29" spans="2:8" ht="18">
      <c r="B29" s="30" t="s">
        <v>22</v>
      </c>
      <c r="C29" s="31">
        <f>SUM(C26:C28)</f>
        <v>196358056.99999997</v>
      </c>
      <c r="D29" s="31">
        <f t="shared" ref="D29:H29" si="3">SUM(D26:D28)</f>
        <v>188524000.30284128</v>
      </c>
      <c r="E29" s="31">
        <f t="shared" si="3"/>
        <v>122161401.35237561</v>
      </c>
      <c r="F29" s="31">
        <f t="shared" si="3"/>
        <v>79648419.735052019</v>
      </c>
      <c r="G29" s="31">
        <f t="shared" si="3"/>
        <v>65857727.652886741</v>
      </c>
      <c r="H29" s="32">
        <f t="shared" si="3"/>
        <v>61948456.774147607</v>
      </c>
    </row>
    <row r="30" spans="2:8" ht="18">
      <c r="B30" s="33" t="s">
        <v>26</v>
      </c>
      <c r="C30" s="31">
        <v>91471795</v>
      </c>
      <c r="D30" s="31">
        <v>92952147</v>
      </c>
      <c r="E30" s="31">
        <v>93881668.469999999</v>
      </c>
      <c r="F30" s="31">
        <v>94820485.154699996</v>
      </c>
      <c r="G30" s="31">
        <v>95768690.006246999</v>
      </c>
      <c r="H30" s="32">
        <v>96726376.906309471</v>
      </c>
    </row>
    <row r="31" spans="2:8" ht="18.75">
      <c r="B31" s="34" t="s">
        <v>27</v>
      </c>
      <c r="C31" s="35">
        <f t="shared" ref="C31:H31" si="4">+C23/C29</f>
        <v>2.3008207057681367</v>
      </c>
      <c r="D31" s="35">
        <f t="shared" si="4"/>
        <v>2.8385135247646809</v>
      </c>
      <c r="E31" s="35">
        <f t="shared" si="4"/>
        <v>4.1917694407946513</v>
      </c>
      <c r="F31" s="35">
        <f t="shared" si="4"/>
        <v>6.4920619546418363</v>
      </c>
      <c r="G31" s="35">
        <f t="shared" si="4"/>
        <v>6.4808519412536825</v>
      </c>
      <c r="H31" s="36">
        <f t="shared" si="4"/>
        <v>6.1611622490150708</v>
      </c>
    </row>
    <row r="32" spans="2:8" ht="18.75">
      <c r="B32" s="34" t="s">
        <v>28</v>
      </c>
      <c r="C32" s="35">
        <f t="shared" ref="C32:H32" si="5">(C23-C30)/C29</f>
        <v>1.8349788839578913</v>
      </c>
      <c r="D32" s="35">
        <f t="shared" si="5"/>
        <v>2.3454614632198192</v>
      </c>
      <c r="E32" s="35">
        <f t="shared" si="5"/>
        <v>3.4232642711527479</v>
      </c>
      <c r="F32" s="35">
        <f t="shared" si="5"/>
        <v>5.3015739892795937</v>
      </c>
      <c r="G32" s="35">
        <f t="shared" si="5"/>
        <v>5.0266765024804139</v>
      </c>
      <c r="H32" s="36">
        <f t="shared" si="5"/>
        <v>4.5997613369801575</v>
      </c>
    </row>
    <row r="33" spans="2:8" ht="18.75">
      <c r="B33" s="37" t="s">
        <v>29</v>
      </c>
      <c r="C33" s="38">
        <f t="shared" ref="C33:H33" si="6">(C23-C30+C34+C35)/(C29+C34+C35)</f>
        <v>1.6920118201590462</v>
      </c>
      <c r="D33" s="38">
        <f t="shared" si="6"/>
        <v>2.0627827978523312</v>
      </c>
      <c r="E33" s="38">
        <f t="shared" si="6"/>
        <v>2.6608048328573717</v>
      </c>
      <c r="F33" s="38">
        <f t="shared" si="6"/>
        <v>3.3052858889655665</v>
      </c>
      <c r="G33" s="38">
        <f t="shared" si="6"/>
        <v>2.4077011435530826</v>
      </c>
      <c r="H33" s="39">
        <f t="shared" si="6"/>
        <v>1.9569095981010241</v>
      </c>
    </row>
    <row r="34" spans="2:8" ht="18.75">
      <c r="B34" s="40" t="s">
        <v>30</v>
      </c>
      <c r="C34" s="41">
        <v>28871075.000000004</v>
      </c>
      <c r="D34" s="41">
        <v>35017307</v>
      </c>
      <c r="E34" s="41">
        <v>34475562</v>
      </c>
      <c r="F34" s="41">
        <v>34647362</v>
      </c>
      <c r="G34" s="41">
        <v>29762907</v>
      </c>
      <c r="H34" s="42">
        <v>29685174.5</v>
      </c>
    </row>
    <row r="35" spans="2:8" ht="18.75">
      <c r="B35" s="43" t="s">
        <v>31</v>
      </c>
      <c r="C35" s="41">
        <v>11695768</v>
      </c>
      <c r="D35" s="41">
        <v>15126252.81583333</v>
      </c>
      <c r="E35" s="41">
        <v>21607556.024324384</v>
      </c>
      <c r="F35" s="41">
        <v>34325077.942036279</v>
      </c>
      <c r="G35" s="41">
        <v>92762933.593205109</v>
      </c>
      <c r="H35" s="42">
        <v>141407880.71789771</v>
      </c>
    </row>
    <row r="36" spans="2:8" ht="18">
      <c r="B36" s="44" t="s">
        <v>32</v>
      </c>
      <c r="C36" s="45">
        <v>12328910.393999999</v>
      </c>
      <c r="D36" s="45">
        <v>12200000</v>
      </c>
      <c r="E36" s="45">
        <v>12340459.035574246</v>
      </c>
      <c r="F36" s="45">
        <v>12409877.104991853</v>
      </c>
      <c r="G36" s="45">
        <v>12474330.77809611</v>
      </c>
      <c r="H36" s="46">
        <v>12548144.153405402</v>
      </c>
    </row>
    <row r="37" spans="2:8" ht="18">
      <c r="B37" s="44" t="s">
        <v>33</v>
      </c>
      <c r="C37" s="45">
        <v>35429</v>
      </c>
      <c r="D37" s="45">
        <v>0</v>
      </c>
      <c r="E37" s="45">
        <v>0</v>
      </c>
      <c r="F37" s="45">
        <v>0</v>
      </c>
      <c r="G37" s="45">
        <v>0</v>
      </c>
      <c r="H37" s="46">
        <v>0</v>
      </c>
    </row>
    <row r="38" spans="2:8" ht="18.75">
      <c r="B38" s="47" t="s">
        <v>34</v>
      </c>
      <c r="C38" s="45">
        <v>12364339.393999999</v>
      </c>
      <c r="D38" s="45">
        <v>12200000</v>
      </c>
      <c r="E38" s="45">
        <v>12340459.035574246</v>
      </c>
      <c r="F38" s="45">
        <v>12409877.104991853</v>
      </c>
      <c r="G38" s="45">
        <v>12474330.77809611</v>
      </c>
      <c r="H38" s="46">
        <v>12548144.153405402</v>
      </c>
    </row>
    <row r="39" spans="2:8" ht="18.75">
      <c r="B39" s="23" t="s">
        <v>35</v>
      </c>
      <c r="C39" s="48">
        <v>2.607501677160046E-2</v>
      </c>
      <c r="D39" s="48">
        <f t="shared" ref="D39:H39" si="7">(D38-C38)/C38</f>
        <v>-1.3291401082030132E-2</v>
      </c>
      <c r="E39" s="48">
        <f t="shared" si="7"/>
        <v>1.1513035702807066E-2</v>
      </c>
      <c r="F39" s="48">
        <f t="shared" si="7"/>
        <v>5.6252420770972374E-3</v>
      </c>
      <c r="G39" s="48">
        <f t="shared" si="7"/>
        <v>5.1937398379497254E-3</v>
      </c>
      <c r="H39" s="49">
        <f t="shared" si="7"/>
        <v>5.9172212619936606E-3</v>
      </c>
    </row>
    <row r="40" spans="2:8" ht="18.75">
      <c r="B40" s="23" t="s">
        <v>36</v>
      </c>
      <c r="C40" s="50">
        <v>35429</v>
      </c>
      <c r="D40" s="50">
        <v>137634</v>
      </c>
      <c r="E40" s="50">
        <v>113300</v>
      </c>
      <c r="F40" s="50">
        <v>78600</v>
      </c>
      <c r="G40" s="50">
        <v>81100</v>
      </c>
      <c r="H40" s="51">
        <v>127000</v>
      </c>
    </row>
    <row r="41" spans="2:8" ht="19.5" thickBot="1">
      <c r="B41" s="52" t="s">
        <v>37</v>
      </c>
      <c r="C41" s="53">
        <f t="shared" ref="C41:H41" si="8">C38+C40</f>
        <v>12399768.393999999</v>
      </c>
      <c r="D41" s="53">
        <f t="shared" si="8"/>
        <v>12337634</v>
      </c>
      <c r="E41" s="53">
        <f t="shared" si="8"/>
        <v>12453759.035574246</v>
      </c>
      <c r="F41" s="53">
        <f t="shared" si="8"/>
        <v>12488477.104991853</v>
      </c>
      <c r="G41" s="53">
        <f t="shared" si="8"/>
        <v>12555430.77809611</v>
      </c>
      <c r="H41" s="54">
        <f t="shared" si="8"/>
        <v>12675144.153405402</v>
      </c>
    </row>
    <row r="42" spans="2:8" ht="15.75">
      <c r="B42" s="55" t="s">
        <v>38</v>
      </c>
      <c r="C42" s="56"/>
      <c r="D42" s="56"/>
      <c r="E42" s="56"/>
      <c r="F42" s="56"/>
      <c r="G42" s="57"/>
      <c r="H42" s="57"/>
    </row>
    <row r="45" spans="2:8" ht="18.75">
      <c r="B45" s="58" t="s">
        <v>40</v>
      </c>
      <c r="C45" s="59">
        <v>6278822.5899999999</v>
      </c>
      <c r="D45" s="59">
        <v>8127797.1100000003</v>
      </c>
      <c r="E45" s="59">
        <v>19645000</v>
      </c>
      <c r="F45" s="59">
        <v>22350000</v>
      </c>
      <c r="G45" s="59">
        <v>22504000</v>
      </c>
      <c r="H45" s="59">
        <v>22662000</v>
      </c>
    </row>
    <row r="46" spans="2:8" ht="18.75">
      <c r="B46" s="58" t="s">
        <v>41</v>
      </c>
      <c r="C46" s="60">
        <v>55146.562689999999</v>
      </c>
      <c r="D46" s="60">
        <v>71832.5</v>
      </c>
      <c r="E46" s="60">
        <v>498600</v>
      </c>
      <c r="F46" s="60">
        <v>601700</v>
      </c>
      <c r="G46" s="60">
        <v>601200</v>
      </c>
      <c r="H46" s="60">
        <v>601100</v>
      </c>
    </row>
  </sheetData>
  <pageMargins left="0.7" right="0.7" top="0.75" bottom="0.7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6"/>
  <sheetViews>
    <sheetView zoomScale="80" zoomScaleNormal="80" workbookViewId="0">
      <selection activeCell="B1" sqref="B1:H46"/>
    </sheetView>
  </sheetViews>
  <sheetFormatPr defaultRowHeight="15"/>
  <cols>
    <col min="2" max="2" width="83.85546875" bestFit="1" customWidth="1"/>
    <col min="3" max="8" width="25.28515625" bestFit="1" customWidth="1"/>
  </cols>
  <sheetData>
    <row r="1" spans="2:8" ht="16.5" thickBot="1">
      <c r="B1" s="1" t="s">
        <v>42</v>
      </c>
      <c r="C1" s="2"/>
      <c r="D1" s="2"/>
      <c r="E1" s="2"/>
      <c r="F1" s="2"/>
      <c r="G1" s="2"/>
      <c r="H1" s="2"/>
    </row>
    <row r="2" spans="2:8" ht="16.5" thickBot="1">
      <c r="B2" s="3">
        <f ca="1">TODAY()</f>
        <v>44174</v>
      </c>
      <c r="C2" s="2"/>
      <c r="D2" s="2"/>
      <c r="E2" s="2"/>
      <c r="F2" s="2"/>
      <c r="G2" s="2"/>
      <c r="H2" s="2"/>
    </row>
    <row r="3" spans="2:8" ht="15.75">
      <c r="B3" s="4"/>
      <c r="C3" s="2"/>
      <c r="D3" s="2"/>
      <c r="E3" s="2"/>
      <c r="F3" s="2"/>
      <c r="G3" s="2"/>
      <c r="H3" s="2"/>
    </row>
    <row r="4" spans="2:8" ht="19.5" thickBot="1">
      <c r="B4" s="5" t="s">
        <v>1</v>
      </c>
      <c r="C4" s="6" t="s">
        <v>0</v>
      </c>
      <c r="D4" s="6" t="s">
        <v>2</v>
      </c>
      <c r="E4" s="6" t="s">
        <v>2</v>
      </c>
      <c r="F4" s="6" t="s">
        <v>2</v>
      </c>
      <c r="G4" s="6" t="s">
        <v>2</v>
      </c>
      <c r="H4" s="7" t="s">
        <v>2</v>
      </c>
    </row>
    <row r="5" spans="2:8" ht="19.5" thickBot="1">
      <c r="B5" s="8" t="s">
        <v>3</v>
      </c>
      <c r="C5" s="9">
        <v>2018</v>
      </c>
      <c r="D5" s="9">
        <v>2019</v>
      </c>
      <c r="E5" s="9">
        <v>2020</v>
      </c>
      <c r="F5" s="9">
        <v>2021</v>
      </c>
      <c r="G5" s="9">
        <v>2022</v>
      </c>
      <c r="H5" s="9">
        <v>2023</v>
      </c>
    </row>
    <row r="6" spans="2:8" ht="18">
      <c r="B6" s="10" t="s">
        <v>4</v>
      </c>
      <c r="C6" s="11">
        <v>771955028.56999993</v>
      </c>
      <c r="D6" s="11">
        <v>761887030.29084671</v>
      </c>
      <c r="E6" s="11">
        <v>749412136.12214422</v>
      </c>
      <c r="F6" s="11">
        <v>749412136.12214422</v>
      </c>
      <c r="G6" s="11">
        <v>749412136.12214422</v>
      </c>
      <c r="H6" s="12">
        <v>749412136.12214422</v>
      </c>
    </row>
    <row r="7" spans="2:8" ht="18">
      <c r="B7" s="13" t="s">
        <v>5</v>
      </c>
      <c r="C7" s="11">
        <v>398297723.29000002</v>
      </c>
      <c r="D7" s="11">
        <v>391543750</v>
      </c>
      <c r="E7" s="11">
        <v>385125000</v>
      </c>
      <c r="F7" s="11">
        <v>385124999.99999994</v>
      </c>
      <c r="G7" s="11">
        <v>385124999.99999994</v>
      </c>
      <c r="H7" s="14">
        <v>385125000</v>
      </c>
    </row>
    <row r="8" spans="2:8" ht="18">
      <c r="B8" s="13" t="s">
        <v>6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</row>
    <row r="9" spans="2:8" ht="18">
      <c r="B9" s="13" t="s">
        <v>7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4">
        <v>0</v>
      </c>
    </row>
    <row r="10" spans="2:8" ht="18">
      <c r="B10" s="13" t="s">
        <v>8</v>
      </c>
      <c r="C10" s="11">
        <v>1109990</v>
      </c>
      <c r="D10" s="11">
        <v>4447582.38</v>
      </c>
      <c r="E10" s="11">
        <v>2944000</v>
      </c>
      <c r="F10" s="11">
        <v>1944000</v>
      </c>
      <c r="G10" s="11">
        <v>1876000</v>
      </c>
      <c r="H10" s="14">
        <v>2608000</v>
      </c>
    </row>
    <row r="11" spans="2:8" ht="18">
      <c r="B11" s="13" t="s">
        <v>9</v>
      </c>
      <c r="C11" s="11">
        <v>-1288188</v>
      </c>
      <c r="D11" s="11">
        <v>-1895811.2504007956</v>
      </c>
      <c r="E11" s="11">
        <v>-1884953.2320676832</v>
      </c>
      <c r="F11" s="11">
        <v>-1877950.9952359626</v>
      </c>
      <c r="G11" s="11">
        <v>-1870651.0888133005</v>
      </c>
      <c r="H11" s="14">
        <v>-1863234.8556879163</v>
      </c>
    </row>
    <row r="12" spans="2:8" ht="18">
      <c r="B12" s="13" t="s">
        <v>10</v>
      </c>
      <c r="C12" s="11">
        <v>59551139</v>
      </c>
      <c r="D12" s="11">
        <v>58492162.064098895</v>
      </c>
      <c r="E12" s="11">
        <v>57534037.731385581</v>
      </c>
      <c r="F12" s="11">
        <v>57534037.731385589</v>
      </c>
      <c r="G12" s="11">
        <v>57534037.731385589</v>
      </c>
      <c r="H12" s="14">
        <v>57534037.731385596</v>
      </c>
    </row>
    <row r="13" spans="2:8" ht="18">
      <c r="B13" s="10" t="s">
        <v>11</v>
      </c>
      <c r="C13" s="11">
        <v>35815718</v>
      </c>
      <c r="D13" s="11">
        <v>34610543.670931324</v>
      </c>
      <c r="E13" s="11">
        <v>32770426.546140619</v>
      </c>
      <c r="F13" s="11">
        <v>34437733.496602036</v>
      </c>
      <c r="G13" s="11">
        <v>35237087.110318035</v>
      </c>
      <c r="H13" s="14">
        <v>33864666.288108721</v>
      </c>
    </row>
    <row r="14" spans="2:8" ht="18">
      <c r="B14" s="10" t="s">
        <v>12</v>
      </c>
      <c r="C14" s="11">
        <v>-33825276.569999978</v>
      </c>
      <c r="D14" s="11">
        <v>44810884.570000008</v>
      </c>
      <c r="E14" s="11">
        <v>17057690.894000001</v>
      </c>
      <c r="F14" s="11">
        <v>29826632.551879987</v>
      </c>
      <c r="G14" s="11">
        <v>-4445386.9570823973</v>
      </c>
      <c r="H14" s="14">
        <v>-4391346.8562240284</v>
      </c>
    </row>
    <row r="15" spans="2:8" ht="18">
      <c r="B15" s="10" t="s">
        <v>13</v>
      </c>
      <c r="C15" s="11">
        <v>57339075</v>
      </c>
      <c r="D15" s="11">
        <v>26614335.904580534</v>
      </c>
      <c r="E15" s="11">
        <v>-12598069.012320761</v>
      </c>
      <c r="F15" s="11">
        <v>-13753544.933631856</v>
      </c>
      <c r="G15" s="11">
        <v>-5785317.539698028</v>
      </c>
      <c r="H15" s="14">
        <v>-10902377.714879347</v>
      </c>
    </row>
    <row r="16" spans="2:8" ht="18.75" thickBot="1">
      <c r="B16" s="15" t="s">
        <v>14</v>
      </c>
      <c r="C16" s="16">
        <f t="shared" ref="C16:H16" si="0">SUM(C6:C15)</f>
        <v>1288955209.29</v>
      </c>
      <c r="D16" s="16">
        <f t="shared" si="0"/>
        <v>1320510477.6300569</v>
      </c>
      <c r="E16" s="16">
        <f t="shared" si="0"/>
        <v>1230360269.0492821</v>
      </c>
      <c r="F16" s="16">
        <f t="shared" si="0"/>
        <v>1242648043.9731441</v>
      </c>
      <c r="G16" s="16">
        <f t="shared" si="0"/>
        <v>1217082905.3782539</v>
      </c>
      <c r="H16" s="17">
        <f t="shared" si="0"/>
        <v>1211386880.7148476</v>
      </c>
    </row>
    <row r="17" spans="2:8" ht="18.75" thickBot="1">
      <c r="B17" s="8" t="s">
        <v>15</v>
      </c>
      <c r="C17" s="18"/>
      <c r="D17" s="18"/>
      <c r="E17" s="18"/>
      <c r="F17" s="18"/>
      <c r="G17" s="18"/>
      <c r="H17" s="19"/>
    </row>
    <row r="18" spans="2:8" ht="18">
      <c r="B18" s="13" t="s">
        <v>16</v>
      </c>
      <c r="C18" s="11">
        <v>204981910</v>
      </c>
      <c r="D18" s="11">
        <v>220001634.98128459</v>
      </c>
      <c r="E18" s="11">
        <v>212289053.12373239</v>
      </c>
      <c r="F18" s="11">
        <v>217805264.11980695</v>
      </c>
      <c r="G18" s="11">
        <v>228082619.29831427</v>
      </c>
      <c r="H18" s="14">
        <v>232737627.62360719</v>
      </c>
    </row>
    <row r="19" spans="2:8" ht="18">
      <c r="B19" s="13" t="s">
        <v>17</v>
      </c>
      <c r="C19" s="11">
        <v>328159601.99999994</v>
      </c>
      <c r="D19" s="11">
        <v>301331196.48428053</v>
      </c>
      <c r="E19" s="11">
        <v>266206508.76212806</v>
      </c>
      <c r="F19" s="11">
        <v>268126835.25486833</v>
      </c>
      <c r="G19" s="11">
        <v>283793340.13239688</v>
      </c>
      <c r="H19" s="14">
        <v>278798789.13296419</v>
      </c>
    </row>
    <row r="20" spans="2:8" ht="18">
      <c r="B20" s="13" t="s">
        <v>18</v>
      </c>
      <c r="C20" s="11">
        <v>244477875</v>
      </c>
      <c r="D20" s="11">
        <v>205362981.91955632</v>
      </c>
      <c r="E20" s="11">
        <v>202872838.71876627</v>
      </c>
      <c r="F20" s="11">
        <v>206951267.25449511</v>
      </c>
      <c r="G20" s="11">
        <v>249644025.01687571</v>
      </c>
      <c r="H20" s="14">
        <v>293932700.55574179</v>
      </c>
    </row>
    <row r="21" spans="2:8" ht="18">
      <c r="B21" s="13" t="s">
        <v>10</v>
      </c>
      <c r="C21" s="11">
        <v>59551139</v>
      </c>
      <c r="D21" s="11">
        <v>58686739.642579794</v>
      </c>
      <c r="E21" s="11">
        <v>57735425.525113314</v>
      </c>
      <c r="F21" s="11">
        <v>57742474.097893789</v>
      </c>
      <c r="G21" s="11">
        <v>57749769.370721579</v>
      </c>
      <c r="H21" s="14">
        <v>57757319.97809834</v>
      </c>
    </row>
    <row r="22" spans="2:8" ht="18">
      <c r="B22" s="15" t="s">
        <v>19</v>
      </c>
      <c r="C22" s="20">
        <f t="shared" ref="C22:H22" si="1">SUM(C18:C21)</f>
        <v>837170526</v>
      </c>
      <c r="D22" s="20">
        <f t="shared" si="1"/>
        <v>785382553.02770114</v>
      </c>
      <c r="E22" s="20">
        <f t="shared" si="1"/>
        <v>739103826.12974</v>
      </c>
      <c r="F22" s="20">
        <f t="shared" si="1"/>
        <v>750625840.72706425</v>
      </c>
      <c r="G22" s="20">
        <f t="shared" si="1"/>
        <v>819269753.81830847</v>
      </c>
      <c r="H22" s="21">
        <f t="shared" si="1"/>
        <v>863226437.29041159</v>
      </c>
    </row>
    <row r="23" spans="2:8" ht="18.75">
      <c r="B23" s="22" t="s">
        <v>20</v>
      </c>
      <c r="C23" s="20">
        <f t="shared" ref="C23:H23" si="2">+C16-C22</f>
        <v>451784683.28999996</v>
      </c>
      <c r="D23" s="20">
        <f t="shared" si="2"/>
        <v>535127924.60235572</v>
      </c>
      <c r="E23" s="20">
        <f t="shared" si="2"/>
        <v>491256442.91954207</v>
      </c>
      <c r="F23" s="20">
        <f t="shared" si="2"/>
        <v>492022203.2460798</v>
      </c>
      <c r="G23" s="20">
        <f t="shared" si="2"/>
        <v>397813151.55994546</v>
      </c>
      <c r="H23" s="21">
        <f t="shared" si="2"/>
        <v>348160443.42443597</v>
      </c>
    </row>
    <row r="24" spans="2:8" ht="19.5" thickBot="1">
      <c r="B24" s="23"/>
      <c r="C24" s="24"/>
      <c r="D24" s="24"/>
      <c r="E24" s="24"/>
      <c r="F24" s="24"/>
      <c r="G24" s="24"/>
      <c r="H24" s="25"/>
    </row>
    <row r="25" spans="2:8" ht="18.75" thickBot="1">
      <c r="B25" s="8" t="s">
        <v>21</v>
      </c>
      <c r="C25" s="26"/>
      <c r="D25" s="26"/>
      <c r="E25" s="26"/>
      <c r="F25" s="26"/>
      <c r="G25" s="26"/>
      <c r="H25" s="27"/>
    </row>
    <row r="26" spans="2:8" ht="18">
      <c r="B26" s="28" t="s">
        <v>23</v>
      </c>
      <c r="C26" s="29">
        <v>129899999.99999997</v>
      </c>
      <c r="D26" s="29">
        <v>116230000</v>
      </c>
      <c r="E26" s="29">
        <v>60790000</v>
      </c>
      <c r="F26" s="29">
        <v>17430000</v>
      </c>
      <c r="G26" s="29">
        <v>7720000</v>
      </c>
      <c r="H26" s="12">
        <v>6860000</v>
      </c>
    </row>
    <row r="27" spans="2:8" ht="18">
      <c r="B27" s="28" t="s">
        <v>24</v>
      </c>
      <c r="C27" s="29">
        <v>71459451</v>
      </c>
      <c r="D27" s="29">
        <v>78326732.899999991</v>
      </c>
      <c r="E27" s="29">
        <v>67396716.649999991</v>
      </c>
      <c r="F27" s="29">
        <v>68217891.649999991</v>
      </c>
      <c r="G27" s="29">
        <v>64130735.149999991</v>
      </c>
      <c r="H27" s="12">
        <v>61041047.349999994</v>
      </c>
    </row>
    <row r="28" spans="2:8" ht="18">
      <c r="B28" s="28" t="s">
        <v>25</v>
      </c>
      <c r="C28" s="29">
        <v>-5001394</v>
      </c>
      <c r="D28" s="29">
        <v>-6032732.5971586909</v>
      </c>
      <c r="E28" s="29">
        <v>-6025315.2976243775</v>
      </c>
      <c r="F28" s="29">
        <v>-5999471.9149479708</v>
      </c>
      <c r="G28" s="29">
        <v>-5993007.4971132511</v>
      </c>
      <c r="H28" s="12">
        <v>-5952590.5758523839</v>
      </c>
    </row>
    <row r="29" spans="2:8" ht="18">
      <c r="B29" s="30" t="s">
        <v>22</v>
      </c>
      <c r="C29" s="31">
        <f>SUM(C26:C28)</f>
        <v>196358056.99999997</v>
      </c>
      <c r="D29" s="31">
        <f t="shared" ref="D29:H29" si="3">SUM(D26:D28)</f>
        <v>188524000.30284128</v>
      </c>
      <c r="E29" s="31">
        <f t="shared" si="3"/>
        <v>122161401.35237561</v>
      </c>
      <c r="F29" s="31">
        <f t="shared" si="3"/>
        <v>79648419.735052019</v>
      </c>
      <c r="G29" s="31">
        <f t="shared" si="3"/>
        <v>65857727.652886741</v>
      </c>
      <c r="H29" s="32">
        <f t="shared" si="3"/>
        <v>61948456.774147607</v>
      </c>
    </row>
    <row r="30" spans="2:8" ht="18">
      <c r="B30" s="33" t="s">
        <v>26</v>
      </c>
      <c r="C30" s="31">
        <v>91471795</v>
      </c>
      <c r="D30" s="31">
        <v>92952147</v>
      </c>
      <c r="E30" s="31">
        <v>93881668.469999999</v>
      </c>
      <c r="F30" s="31">
        <v>94820485.154699996</v>
      </c>
      <c r="G30" s="31">
        <v>95768690.006246999</v>
      </c>
      <c r="H30" s="32">
        <v>96726376.906309471</v>
      </c>
    </row>
    <row r="31" spans="2:8" ht="18.75">
      <c r="B31" s="34" t="s">
        <v>27</v>
      </c>
      <c r="C31" s="35">
        <f t="shared" ref="C31:H31" si="4">+C23/C29</f>
        <v>2.3008207057681367</v>
      </c>
      <c r="D31" s="35">
        <f t="shared" si="4"/>
        <v>2.8385135247646809</v>
      </c>
      <c r="E31" s="35">
        <f t="shared" si="4"/>
        <v>4.0213720330737583</v>
      </c>
      <c r="F31" s="35">
        <f t="shared" si="4"/>
        <v>6.1774258030828015</v>
      </c>
      <c r="G31" s="35">
        <f t="shared" si="4"/>
        <v>6.0404931317503197</v>
      </c>
      <c r="H31" s="36">
        <f t="shared" si="4"/>
        <v>5.6201633027560849</v>
      </c>
    </row>
    <row r="32" spans="2:8" ht="18.75">
      <c r="B32" s="34" t="s">
        <v>28</v>
      </c>
      <c r="C32" s="35">
        <f t="shared" ref="C32:H32" si="5">(C23-C30)/C29</f>
        <v>1.8349788839578913</v>
      </c>
      <c r="D32" s="35">
        <f t="shared" si="5"/>
        <v>2.3454614632198192</v>
      </c>
      <c r="E32" s="35">
        <f t="shared" si="5"/>
        <v>3.2528668634318554</v>
      </c>
      <c r="F32" s="35">
        <f t="shared" si="5"/>
        <v>4.9869378377205589</v>
      </c>
      <c r="G32" s="35">
        <f t="shared" si="5"/>
        <v>4.5863176929770511</v>
      </c>
      <c r="H32" s="36">
        <f t="shared" si="5"/>
        <v>4.0587623907211716</v>
      </c>
    </row>
    <row r="33" spans="2:8" ht="18.75">
      <c r="B33" s="37" t="s">
        <v>29</v>
      </c>
      <c r="C33" s="38">
        <f t="shared" ref="C33:H33" si="6">(C23-C30+C34+C35)/(C29+C34+C35)</f>
        <v>1.6920118201590462</v>
      </c>
      <c r="D33" s="38">
        <f t="shared" si="6"/>
        <v>2.0627827978523312</v>
      </c>
      <c r="E33" s="38">
        <f t="shared" si="6"/>
        <v>2.5440215163953144</v>
      </c>
      <c r="F33" s="38">
        <f t="shared" si="6"/>
        <v>3.1366670805584262</v>
      </c>
      <c r="G33" s="38">
        <f t="shared" si="6"/>
        <v>2.253754433572853</v>
      </c>
      <c r="H33" s="39">
        <f t="shared" si="6"/>
        <v>1.8130980962329442</v>
      </c>
    </row>
    <row r="34" spans="2:8" ht="18.75">
      <c r="B34" s="40" t="s">
        <v>30</v>
      </c>
      <c r="C34" s="41">
        <v>28871075.000000004</v>
      </c>
      <c r="D34" s="41">
        <v>35017307</v>
      </c>
      <c r="E34" s="41">
        <v>34475562</v>
      </c>
      <c r="F34" s="41">
        <v>34647362</v>
      </c>
      <c r="G34" s="41">
        <v>29762907</v>
      </c>
      <c r="H34" s="42">
        <v>29685174.5</v>
      </c>
    </row>
    <row r="35" spans="2:8" ht="18.75">
      <c r="B35" s="43" t="s">
        <v>31</v>
      </c>
      <c r="C35" s="41">
        <v>11695768</v>
      </c>
      <c r="D35" s="41">
        <v>15126252.81583333</v>
      </c>
      <c r="E35" s="41">
        <v>21607556.024324384</v>
      </c>
      <c r="F35" s="41">
        <v>34325077.942036279</v>
      </c>
      <c r="G35" s="41">
        <v>92762933.593205109</v>
      </c>
      <c r="H35" s="42">
        <v>141407880.71789771</v>
      </c>
    </row>
    <row r="36" spans="2:8" ht="18">
      <c r="B36" s="44" t="s">
        <v>32</v>
      </c>
      <c r="C36" s="45">
        <v>12328910.393999999</v>
      </c>
      <c r="D36" s="45">
        <v>12200000</v>
      </c>
      <c r="E36" s="45">
        <v>12000000</v>
      </c>
      <c r="F36" s="45">
        <v>12000000</v>
      </c>
      <c r="G36" s="45">
        <v>12000000</v>
      </c>
      <c r="H36" s="46">
        <v>12000000</v>
      </c>
    </row>
    <row r="37" spans="2:8" ht="18">
      <c r="B37" s="44" t="s">
        <v>33</v>
      </c>
      <c r="C37" s="45">
        <v>35429</v>
      </c>
      <c r="D37" s="45">
        <v>0</v>
      </c>
      <c r="E37" s="45">
        <v>0</v>
      </c>
      <c r="F37" s="45">
        <v>0</v>
      </c>
      <c r="G37" s="45">
        <v>0</v>
      </c>
      <c r="H37" s="46">
        <v>0</v>
      </c>
    </row>
    <row r="38" spans="2:8" ht="18.75">
      <c r="B38" s="47" t="s">
        <v>34</v>
      </c>
      <c r="C38" s="45">
        <v>12364339.393999999</v>
      </c>
      <c r="D38" s="45">
        <v>12200000</v>
      </c>
      <c r="E38" s="45">
        <v>12000000</v>
      </c>
      <c r="F38" s="45">
        <v>12000000</v>
      </c>
      <c r="G38" s="45">
        <v>12000000</v>
      </c>
      <c r="H38" s="46">
        <v>12000000</v>
      </c>
    </row>
    <row r="39" spans="2:8" ht="18.75">
      <c r="B39" s="23" t="s">
        <v>35</v>
      </c>
      <c r="C39" s="48">
        <v>2.607501677160046E-2</v>
      </c>
      <c r="D39" s="48">
        <f t="shared" ref="D39:H39" si="7">(D38-C38)/C38</f>
        <v>-1.3291401082030132E-2</v>
      </c>
      <c r="E39" s="48">
        <f t="shared" si="7"/>
        <v>-1.6393442622950821E-2</v>
      </c>
      <c r="F39" s="48">
        <f t="shared" si="7"/>
        <v>0</v>
      </c>
      <c r="G39" s="48">
        <f t="shared" si="7"/>
        <v>0</v>
      </c>
      <c r="H39" s="49">
        <f t="shared" si="7"/>
        <v>0</v>
      </c>
    </row>
    <row r="40" spans="2:8" ht="18.75">
      <c r="B40" s="23" t="s">
        <v>36</v>
      </c>
      <c r="C40" s="50">
        <v>35429</v>
      </c>
      <c r="D40" s="50">
        <v>137634</v>
      </c>
      <c r="E40" s="50">
        <v>113300</v>
      </c>
      <c r="F40" s="50">
        <v>78600</v>
      </c>
      <c r="G40" s="50">
        <v>81100</v>
      </c>
      <c r="H40" s="51">
        <v>127000</v>
      </c>
    </row>
    <row r="41" spans="2:8" ht="19.5" thickBot="1">
      <c r="B41" s="52" t="s">
        <v>37</v>
      </c>
      <c r="C41" s="53">
        <v>12399768.393999999</v>
      </c>
      <c r="D41" s="53">
        <v>12337634</v>
      </c>
      <c r="E41" s="53">
        <v>12113300</v>
      </c>
      <c r="F41" s="53">
        <v>12078600</v>
      </c>
      <c r="G41" s="53">
        <v>12081100</v>
      </c>
      <c r="H41" s="54">
        <v>12127000</v>
      </c>
    </row>
    <row r="42" spans="2:8" ht="15.75">
      <c r="B42" s="55" t="s">
        <v>38</v>
      </c>
      <c r="C42" s="56"/>
      <c r="D42" s="56"/>
      <c r="E42" s="56"/>
      <c r="F42" s="56"/>
      <c r="G42" s="57"/>
      <c r="H42" s="57"/>
    </row>
    <row r="45" spans="2:8" ht="18.75">
      <c r="B45" s="58" t="s">
        <v>40</v>
      </c>
      <c r="C45" s="59">
        <v>6278822.5899999999</v>
      </c>
      <c r="D45" s="59">
        <v>8127797.1100000003</v>
      </c>
      <c r="E45" s="59">
        <v>19645000</v>
      </c>
      <c r="F45" s="59">
        <v>22350000</v>
      </c>
      <c r="G45" s="59">
        <v>22504000</v>
      </c>
      <c r="H45" s="59">
        <v>22662000</v>
      </c>
    </row>
    <row r="46" spans="2:8" ht="18.75">
      <c r="B46" s="58" t="s">
        <v>41</v>
      </c>
      <c r="C46" s="60">
        <v>55146.562689999999</v>
      </c>
      <c r="D46" s="60">
        <v>71832.5</v>
      </c>
      <c r="E46" s="60">
        <v>498600</v>
      </c>
      <c r="F46" s="60">
        <v>601700</v>
      </c>
      <c r="G46" s="60">
        <v>601200</v>
      </c>
      <c r="H46" s="60">
        <v>601100</v>
      </c>
    </row>
  </sheetData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IRP SALES</vt:lpstr>
      <vt:lpstr>FLAT SALES</vt:lpstr>
      <vt:lpstr>'FLAT SALES'!Print_Area</vt:lpstr>
      <vt:lpstr>'IRP SALES'!Print_Area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 User</dc:creator>
  <cp:lastModifiedBy>James Edgar</cp:lastModifiedBy>
  <cp:lastPrinted>2019-03-05T13:50:36Z</cp:lastPrinted>
  <dcterms:created xsi:type="dcterms:W3CDTF">2019-03-04T18:51:22Z</dcterms:created>
  <dcterms:modified xsi:type="dcterms:W3CDTF">2020-12-09T17:48:58Z</dcterms:modified>
</cp:coreProperties>
</file>