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dgar\Downloads\"/>
    </mc:Choice>
  </mc:AlternateContent>
  <bookViews>
    <workbookView xWindow="0" yWindow="0" windowWidth="12120" windowHeight="7440"/>
  </bookViews>
  <sheets>
    <sheet name="Sales, OPX, CF" sheetId="2" r:id="rId1"/>
    <sheet name="WS Inc Stmt" sheetId="3" r:id="rId2"/>
    <sheet name="2018 Water Efficiency Impact" sheetId="4" r:id="rId3"/>
  </sheets>
  <externalReferences>
    <externalReference r:id="rId4"/>
    <externalReference r:id="rId5"/>
    <externalReference r:id="rId6"/>
  </externalReferences>
  <definedNames>
    <definedName name="_____key2" hidden="1">#REF!</definedName>
    <definedName name="____key2" hidden="1">#REF!</definedName>
    <definedName name="___key2" hidden="1">#REF!</definedName>
    <definedName name="__123Graph_AHRLOW" hidden="1">[1]DHRC!#REF!</definedName>
    <definedName name="__123Graph_AIHRLOW" hidden="1">[1]DHRC!#REF!</definedName>
    <definedName name="__123Graph_B" hidden="1">'[2]Series B'!$L$11:$L$11</definedName>
    <definedName name="__123Graph_BHRLOW" hidden="1">[1]DHRC!#REF!</definedName>
    <definedName name="__123Graph_BIHRLOW" hidden="1">[1]DHRC!#REF!</definedName>
    <definedName name="__123Graph_C" hidden="1">'[2]Series B'!$L$11:$L$11</definedName>
    <definedName name="__123Graph_D" hidden="1">'[2]Series B'!$L$11:$L$11</definedName>
    <definedName name="__123Graph_DHRSP" hidden="1">[1]DHRC!#REF!</definedName>
    <definedName name="__123Graph_DIHRSP" hidden="1">[1]DHRC!#REF!</definedName>
    <definedName name="__123Graph_E" hidden="1">'[2]Series B'!$L$11:$L$11</definedName>
    <definedName name="__123Graph_F" hidden="1">'[2]Series B'!$L$11:$L$11</definedName>
    <definedName name="__123Graph_FHRHIGH" hidden="1">[1]DHRC!#REF!</definedName>
    <definedName name="__123Graph_FHRSP" hidden="1">[1]DHRC!#REF!</definedName>
    <definedName name="__123Graph_FIHRHIGH" hidden="1">[1]DHRC!#REF!</definedName>
    <definedName name="__123Graph_FIHRSP" hidden="1">[1]DHRC!#REF!</definedName>
    <definedName name="__key2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nscount" hidden="1">1</definedName>
    <definedName name="arrBU">'[3]data base'!$A$6:$A$1233</definedName>
    <definedName name="arrCoupon">'[3]data base'!$E$6:$E$1233</definedName>
    <definedName name="arrDefeasanceSelection">'[3]data base'!$AF$6:$AF$1233</definedName>
    <definedName name="arrLien">'[3]data base'!$J$6:$J$1233</definedName>
    <definedName name="arrMatDates">'[3]data base'!$C$6:$C$1233</definedName>
    <definedName name="arrParAmt">'[3]data base'!$D$6:$D$1233</definedName>
    <definedName name="arrPARRDM">'[3]data base'!$AE$6:$AE$1233</definedName>
    <definedName name="CapFundMax">'[3]Inputs-Forecast'!$B$76</definedName>
    <definedName name="COI">'[3]Inputs-Forecast'!$B$52</definedName>
    <definedName name="CurrentScenario">'[3]Inputs-Forecast'!$A$3</definedName>
    <definedName name="Denom">'[3]Inputs-Forecast'!$B$54</definedName>
    <definedName name="FinalMatDate">'[3]Inputs-Forecast'!$B$57</definedName>
    <definedName name="FirstMatDate">'[3]Inputs-Forecast'!$B$55</definedName>
    <definedName name="MinCoverageTarget">'[3]Inputs-Forecast'!$B$79</definedName>
    <definedName name="NMProjDep2015">'[3]S&amp;U'!$B$13</definedName>
    <definedName name="PreviousScenario">[3]Charts!$K$123</definedName>
    <definedName name="_xlnm.Print_Area" localSheetId="1">'WS Inc Stmt'!$A$1:$P$145</definedName>
    <definedName name="sencount" hidden="1">1</definedName>
    <definedName name="UD">'[3]Inputs-Forecast'!$B$53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2" l="1"/>
  <c r="E47" i="2"/>
  <c r="F47" i="2"/>
  <c r="G47" i="2"/>
  <c r="H47" i="2"/>
  <c r="I47" i="2"/>
  <c r="J47" i="2"/>
  <c r="K47" i="2"/>
  <c r="L47" i="2"/>
  <c r="M47" i="2"/>
  <c r="N47" i="2"/>
  <c r="C47" i="2"/>
  <c r="C9" i="2"/>
  <c r="C25" i="2"/>
  <c r="C24" i="2"/>
  <c r="C23" i="2"/>
  <c r="B13" i="2" l="1"/>
  <c r="B14" i="2"/>
  <c r="B16" i="2"/>
  <c r="B17" i="2"/>
  <c r="B19" i="2"/>
  <c r="B11" i="2"/>
  <c r="B4" i="4" l="1"/>
  <c r="B3" i="4"/>
  <c r="B6" i="4" s="1"/>
  <c r="B7" i="4" s="1"/>
  <c r="C6" i="4" s="1"/>
  <c r="B9" i="4" s="1"/>
  <c r="C19" i="2" l="1"/>
  <c r="D11" i="2"/>
  <c r="E11" i="2"/>
  <c r="E12" i="2" s="1"/>
  <c r="F11" i="2"/>
  <c r="G11" i="2"/>
  <c r="H11" i="2"/>
  <c r="H12" i="2" s="1"/>
  <c r="I11" i="2"/>
  <c r="J11" i="2"/>
  <c r="J12" i="2" s="1"/>
  <c r="K11" i="2"/>
  <c r="L11" i="2"/>
  <c r="L12" i="2" s="1"/>
  <c r="M11" i="2"/>
  <c r="M12" i="2" s="1"/>
  <c r="N11" i="2"/>
  <c r="D13" i="2"/>
  <c r="E13" i="2"/>
  <c r="F13" i="2"/>
  <c r="G13" i="2"/>
  <c r="H13" i="2"/>
  <c r="I13" i="2"/>
  <c r="J13" i="2"/>
  <c r="K13" i="2"/>
  <c r="L13" i="2"/>
  <c r="M13" i="2"/>
  <c r="N13" i="2"/>
  <c r="D14" i="2"/>
  <c r="E14" i="2"/>
  <c r="F14" i="2"/>
  <c r="G14" i="2"/>
  <c r="H14" i="2"/>
  <c r="I14" i="2"/>
  <c r="J14" i="2"/>
  <c r="K14" i="2"/>
  <c r="L14" i="2"/>
  <c r="M14" i="2"/>
  <c r="N14" i="2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C13" i="2"/>
  <c r="C14" i="2"/>
  <c r="C16" i="2"/>
  <c r="C17" i="2"/>
  <c r="C11" i="2"/>
  <c r="AH251" i="3"/>
  <c r="AG251" i="3"/>
  <c r="AF251" i="3"/>
  <c r="AE251" i="3"/>
  <c r="AD251" i="3"/>
  <c r="AC251" i="3"/>
  <c r="AB251" i="3"/>
  <c r="AA251" i="3"/>
  <c r="Z251" i="3"/>
  <c r="Y251" i="3"/>
  <c r="X251" i="3"/>
  <c r="X252" i="3" s="1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H252" i="3" s="1"/>
  <c r="G251" i="3"/>
  <c r="F251" i="3"/>
  <c r="E251" i="3"/>
  <c r="D251" i="3"/>
  <c r="AH250" i="3"/>
  <c r="AG250" i="3"/>
  <c r="AF250" i="3"/>
  <c r="AE250" i="3"/>
  <c r="AE252" i="3" s="1"/>
  <c r="AD250" i="3"/>
  <c r="AC250" i="3"/>
  <c r="AB250" i="3"/>
  <c r="AA250" i="3"/>
  <c r="Z250" i="3"/>
  <c r="Y250" i="3"/>
  <c r="X250" i="3"/>
  <c r="W250" i="3"/>
  <c r="W252" i="3" s="1"/>
  <c r="V250" i="3"/>
  <c r="U250" i="3"/>
  <c r="T250" i="3"/>
  <c r="S250" i="3"/>
  <c r="R250" i="3"/>
  <c r="Q250" i="3"/>
  <c r="P250" i="3"/>
  <c r="O250" i="3"/>
  <c r="O252" i="3" s="1"/>
  <c r="N250" i="3"/>
  <c r="M250" i="3"/>
  <c r="L250" i="3"/>
  <c r="K250" i="3"/>
  <c r="J250" i="3"/>
  <c r="I250" i="3"/>
  <c r="H250" i="3"/>
  <c r="G250" i="3"/>
  <c r="G252" i="3" s="1"/>
  <c r="F250" i="3"/>
  <c r="E250" i="3"/>
  <c r="D250" i="3"/>
  <c r="AH248" i="3"/>
  <c r="AH252" i="3" s="1"/>
  <c r="AG248" i="3"/>
  <c r="AG252" i="3" s="1"/>
  <c r="AF248" i="3"/>
  <c r="AF252" i="3" s="1"/>
  <c r="AE248" i="3"/>
  <c r="AD248" i="3"/>
  <c r="AD252" i="3" s="1"/>
  <c r="AC248" i="3"/>
  <c r="AB248" i="3"/>
  <c r="AA248" i="3"/>
  <c r="Z248" i="3"/>
  <c r="Z252" i="3" s="1"/>
  <c r="Y248" i="3"/>
  <c r="Y252" i="3" s="1"/>
  <c r="X248" i="3"/>
  <c r="W248" i="3"/>
  <c r="V248" i="3"/>
  <c r="V252" i="3" s="1"/>
  <c r="U248" i="3"/>
  <c r="T248" i="3"/>
  <c r="S248" i="3"/>
  <c r="R248" i="3"/>
  <c r="R252" i="3" s="1"/>
  <c r="Q248" i="3"/>
  <c r="Q252" i="3" s="1"/>
  <c r="P248" i="3"/>
  <c r="P252" i="3" s="1"/>
  <c r="O248" i="3"/>
  <c r="N248" i="3"/>
  <c r="N252" i="3" s="1"/>
  <c r="M248" i="3"/>
  <c r="L248" i="3"/>
  <c r="K248" i="3"/>
  <c r="J248" i="3"/>
  <c r="J252" i="3" s="1"/>
  <c r="I248" i="3"/>
  <c r="I252" i="3" s="1"/>
  <c r="H248" i="3"/>
  <c r="G248" i="3"/>
  <c r="F248" i="3"/>
  <c r="F252" i="3" s="1"/>
  <c r="E248" i="3"/>
  <c r="D248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X232" i="3"/>
  <c r="X235" i="3" s="1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AH217" i="3"/>
  <c r="AH221" i="3" s="1"/>
  <c r="AG217" i="3"/>
  <c r="AG221" i="3" s="1"/>
  <c r="AF217" i="3"/>
  <c r="AF221" i="3" s="1"/>
  <c r="AE217" i="3"/>
  <c r="AE221" i="3" s="1"/>
  <c r="AD217" i="3"/>
  <c r="AD221" i="3" s="1"/>
  <c r="AC217" i="3"/>
  <c r="AC221" i="3" s="1"/>
  <c r="AB217" i="3"/>
  <c r="AB221" i="3" s="1"/>
  <c r="AA217" i="3"/>
  <c r="AA221" i="3" s="1"/>
  <c r="Z217" i="3"/>
  <c r="Z221" i="3" s="1"/>
  <c r="Y217" i="3"/>
  <c r="Y221" i="3" s="1"/>
  <c r="X217" i="3"/>
  <c r="X221" i="3" s="1"/>
  <c r="W217" i="3"/>
  <c r="W221" i="3" s="1"/>
  <c r="V217" i="3"/>
  <c r="V221" i="3" s="1"/>
  <c r="U217" i="3"/>
  <c r="U221" i="3" s="1"/>
  <c r="T217" i="3"/>
  <c r="T221" i="3" s="1"/>
  <c r="S217" i="3"/>
  <c r="S221" i="3" s="1"/>
  <c r="R217" i="3"/>
  <c r="R221" i="3" s="1"/>
  <c r="Q217" i="3"/>
  <c r="Q221" i="3" s="1"/>
  <c r="P217" i="3"/>
  <c r="P221" i="3" s="1"/>
  <c r="O217" i="3"/>
  <c r="O221" i="3" s="1"/>
  <c r="N217" i="3"/>
  <c r="N221" i="3" s="1"/>
  <c r="M217" i="3"/>
  <c r="M221" i="3" s="1"/>
  <c r="L217" i="3"/>
  <c r="L221" i="3" s="1"/>
  <c r="K217" i="3"/>
  <c r="K221" i="3" s="1"/>
  <c r="J217" i="3"/>
  <c r="J221" i="3" s="1"/>
  <c r="I217" i="3"/>
  <c r="I221" i="3" s="1"/>
  <c r="H217" i="3"/>
  <c r="H221" i="3" s="1"/>
  <c r="G217" i="3"/>
  <c r="G221" i="3" s="1"/>
  <c r="F217" i="3"/>
  <c r="F221" i="3" s="1"/>
  <c r="E217" i="3"/>
  <c r="E221" i="3" s="1"/>
  <c r="AB210" i="3"/>
  <c r="AB223" i="3" s="1"/>
  <c r="AB225" i="3" s="1"/>
  <c r="A210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A209" i="3"/>
  <c r="A208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A198" i="3"/>
  <c r="A197" i="3"/>
  <c r="O195" i="3"/>
  <c r="N195" i="3"/>
  <c r="M195" i="3"/>
  <c r="L195" i="3"/>
  <c r="K195" i="3"/>
  <c r="J195" i="3"/>
  <c r="I195" i="3"/>
  <c r="H195" i="3"/>
  <c r="G195" i="3"/>
  <c r="F195" i="3"/>
  <c r="I188" i="3"/>
  <c r="H188" i="3"/>
  <c r="G188" i="3"/>
  <c r="F188" i="3"/>
  <c r="E188" i="3"/>
  <c r="I186" i="3"/>
  <c r="H186" i="3"/>
  <c r="G186" i="3"/>
  <c r="F186" i="3"/>
  <c r="E186" i="3"/>
  <c r="I184" i="3"/>
  <c r="H184" i="3"/>
  <c r="G184" i="3"/>
  <c r="F184" i="3"/>
  <c r="E184" i="3"/>
  <c r="I178" i="3"/>
  <c r="H178" i="3"/>
  <c r="G178" i="3"/>
  <c r="F178" i="3"/>
  <c r="E178" i="3"/>
  <c r="D178" i="3"/>
  <c r="I177" i="3"/>
  <c r="H177" i="3"/>
  <c r="G177" i="3"/>
  <c r="F177" i="3"/>
  <c r="E177" i="3"/>
  <c r="D177" i="3"/>
  <c r="I173" i="3"/>
  <c r="H173" i="3"/>
  <c r="G173" i="3"/>
  <c r="F173" i="3"/>
  <c r="E173" i="3"/>
  <c r="D173" i="3"/>
  <c r="E168" i="3"/>
  <c r="I167" i="3"/>
  <c r="H167" i="3"/>
  <c r="G167" i="3"/>
  <c r="F167" i="3"/>
  <c r="E167" i="3"/>
  <c r="D167" i="3"/>
  <c r="I166" i="3"/>
  <c r="I168" i="3" s="1"/>
  <c r="H166" i="3"/>
  <c r="H168" i="3" s="1"/>
  <c r="G166" i="3"/>
  <c r="F166" i="3"/>
  <c r="E166" i="3"/>
  <c r="D166" i="3"/>
  <c r="I163" i="3"/>
  <c r="H163" i="3"/>
  <c r="G163" i="3"/>
  <c r="F163" i="3"/>
  <c r="E163" i="3"/>
  <c r="D163" i="3"/>
  <c r="I162" i="3"/>
  <c r="H162" i="3"/>
  <c r="G162" i="3"/>
  <c r="F162" i="3"/>
  <c r="E162" i="3"/>
  <c r="D162" i="3"/>
  <c r="I161" i="3"/>
  <c r="H161" i="3"/>
  <c r="G161" i="3"/>
  <c r="F161" i="3"/>
  <c r="E161" i="3"/>
  <c r="D161" i="3"/>
  <c r="I160" i="3"/>
  <c r="H160" i="3"/>
  <c r="H164" i="3" s="1"/>
  <c r="G160" i="3"/>
  <c r="F160" i="3"/>
  <c r="E160" i="3"/>
  <c r="D160" i="3"/>
  <c r="D164" i="3" s="1"/>
  <c r="E144" i="3"/>
  <c r="A144" i="3"/>
  <c r="A143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A138" i="3"/>
  <c r="A137" i="3"/>
  <c r="A136" i="3"/>
  <c r="A135" i="3"/>
  <c r="AC129" i="3"/>
  <c r="T129" i="3"/>
  <c r="K129" i="3"/>
  <c r="AH127" i="3"/>
  <c r="AG127" i="3"/>
  <c r="AF127" i="3"/>
  <c r="AF232" i="3" s="1"/>
  <c r="AF235" i="3" s="1"/>
  <c r="AE127" i="3"/>
  <c r="AD127" i="3"/>
  <c r="AD129" i="3" s="1"/>
  <c r="AC127" i="3"/>
  <c r="AC232" i="3" s="1"/>
  <c r="AC235" i="3" s="1"/>
  <c r="AB127" i="3"/>
  <c r="AB232" i="3" s="1"/>
  <c r="AB235" i="3" s="1"/>
  <c r="AA127" i="3"/>
  <c r="AA232" i="3" s="1"/>
  <c r="AA235" i="3" s="1"/>
  <c r="Z127" i="3"/>
  <c r="Z232" i="3" s="1"/>
  <c r="Z235" i="3" s="1"/>
  <c r="Y127" i="3"/>
  <c r="X127" i="3"/>
  <c r="X129" i="3" s="1"/>
  <c r="W127" i="3"/>
  <c r="V127" i="3"/>
  <c r="V129" i="3" s="1"/>
  <c r="U127" i="3"/>
  <c r="U232" i="3" s="1"/>
  <c r="U235" i="3" s="1"/>
  <c r="T127" i="3"/>
  <c r="T232" i="3" s="1"/>
  <c r="T235" i="3" s="1"/>
  <c r="S127" i="3"/>
  <c r="S232" i="3" s="1"/>
  <c r="S235" i="3" s="1"/>
  <c r="R127" i="3"/>
  <c r="Q127" i="3"/>
  <c r="Q232" i="3" s="1"/>
  <c r="Q235" i="3" s="1"/>
  <c r="Q254" i="3" s="1"/>
  <c r="P127" i="3"/>
  <c r="O127" i="3"/>
  <c r="N127" i="3"/>
  <c r="N129" i="3" s="1"/>
  <c r="M127" i="3"/>
  <c r="M232" i="3" s="1"/>
  <c r="M235" i="3" s="1"/>
  <c r="L127" i="3"/>
  <c r="L232" i="3" s="1"/>
  <c r="L235" i="3" s="1"/>
  <c r="K127" i="3"/>
  <c r="K232" i="3" s="1"/>
  <c r="K235" i="3" s="1"/>
  <c r="J127" i="3"/>
  <c r="I127" i="3"/>
  <c r="I232" i="3" s="1"/>
  <c r="I235" i="3" s="1"/>
  <c r="H127" i="3"/>
  <c r="H129" i="3" s="1"/>
  <c r="G127" i="3"/>
  <c r="F127" i="3"/>
  <c r="F129" i="3" s="1"/>
  <c r="E127" i="3"/>
  <c r="E232" i="3" s="1"/>
  <c r="E235" i="3" s="1"/>
  <c r="D127" i="3"/>
  <c r="D232" i="3" s="1"/>
  <c r="D235" i="3" s="1"/>
  <c r="AF119" i="3"/>
  <c r="AF121" i="3" s="1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H111" i="3"/>
  <c r="AH210" i="3" s="1"/>
  <c r="AG111" i="3"/>
  <c r="AG210" i="3" s="1"/>
  <c r="AG223" i="3" s="1"/>
  <c r="AG225" i="3" s="1"/>
  <c r="AF111" i="3"/>
  <c r="AF210" i="3" s="1"/>
  <c r="AE111" i="3"/>
  <c r="AD111" i="3"/>
  <c r="AD210" i="3" s="1"/>
  <c r="AD223" i="3" s="1"/>
  <c r="AD225" i="3" s="1"/>
  <c r="AC111" i="3"/>
  <c r="AB111" i="3"/>
  <c r="AA111" i="3"/>
  <c r="Z111" i="3"/>
  <c r="Z210" i="3" s="1"/>
  <c r="Y111" i="3"/>
  <c r="Y210" i="3" s="1"/>
  <c r="Y223" i="3" s="1"/>
  <c r="Y225" i="3" s="1"/>
  <c r="X111" i="3"/>
  <c r="X210" i="3" s="1"/>
  <c r="W111" i="3"/>
  <c r="V111" i="3"/>
  <c r="V210" i="3" s="1"/>
  <c r="U111" i="3"/>
  <c r="T111" i="3"/>
  <c r="S111" i="3"/>
  <c r="R111" i="3"/>
  <c r="R210" i="3" s="1"/>
  <c r="Q111" i="3"/>
  <c r="Q210" i="3" s="1"/>
  <c r="Q223" i="3" s="1"/>
  <c r="Q225" i="3" s="1"/>
  <c r="P111" i="3"/>
  <c r="P210" i="3" s="1"/>
  <c r="P223" i="3" s="1"/>
  <c r="P225" i="3" s="1"/>
  <c r="O111" i="3"/>
  <c r="N111" i="3"/>
  <c r="N210" i="3" s="1"/>
  <c r="N223" i="3" s="1"/>
  <c r="N225" i="3" s="1"/>
  <c r="M111" i="3"/>
  <c r="L111" i="3"/>
  <c r="L210" i="3" s="1"/>
  <c r="K111" i="3"/>
  <c r="J111" i="3"/>
  <c r="J210" i="3" s="1"/>
  <c r="I111" i="3"/>
  <c r="I210" i="3" s="1"/>
  <c r="I223" i="3" s="1"/>
  <c r="I225" i="3" s="1"/>
  <c r="H111" i="3"/>
  <c r="H210" i="3" s="1"/>
  <c r="G111" i="3"/>
  <c r="F111" i="3"/>
  <c r="F210" i="3" s="1"/>
  <c r="F223" i="3" s="1"/>
  <c r="F225" i="3" s="1"/>
  <c r="E111" i="3"/>
  <c r="D111" i="3"/>
  <c r="AH107" i="3"/>
  <c r="AG107" i="3"/>
  <c r="AF107" i="3"/>
  <c r="AE107" i="3"/>
  <c r="AD107" i="3"/>
  <c r="AC107" i="3"/>
  <c r="AC131" i="3" s="1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D101" i="3"/>
  <c r="D231" i="3" s="1"/>
  <c r="O98" i="3"/>
  <c r="M98" i="3"/>
  <c r="AD90" i="3"/>
  <c r="S90" i="3"/>
  <c r="R90" i="3"/>
  <c r="F90" i="3"/>
  <c r="AH89" i="3"/>
  <c r="AH90" i="3" s="1"/>
  <c r="AG89" i="3"/>
  <c r="AG90" i="3" s="1"/>
  <c r="AF89" i="3"/>
  <c r="AF90" i="3" s="1"/>
  <c r="AE89" i="3"/>
  <c r="AE90" i="3" s="1"/>
  <c r="AD89" i="3"/>
  <c r="AC89" i="3"/>
  <c r="AC90" i="3" s="1"/>
  <c r="AB89" i="3"/>
  <c r="AB90" i="3" s="1"/>
  <c r="AA89" i="3"/>
  <c r="AA90" i="3" s="1"/>
  <c r="Z89" i="3"/>
  <c r="Z90" i="3" s="1"/>
  <c r="Y89" i="3"/>
  <c r="Y90" i="3" s="1"/>
  <c r="X89" i="3"/>
  <c r="X90" i="3" s="1"/>
  <c r="W89" i="3"/>
  <c r="W90" i="3" s="1"/>
  <c r="V89" i="3"/>
  <c r="V90" i="3" s="1"/>
  <c r="U89" i="3"/>
  <c r="U90" i="3" s="1"/>
  <c r="T89" i="3"/>
  <c r="T90" i="3" s="1"/>
  <c r="S89" i="3"/>
  <c r="R89" i="3"/>
  <c r="Q89" i="3"/>
  <c r="Q90" i="3" s="1"/>
  <c r="P89" i="3"/>
  <c r="P90" i="3" s="1"/>
  <c r="O89" i="3"/>
  <c r="O90" i="3" s="1"/>
  <c r="N89" i="3"/>
  <c r="N90" i="3" s="1"/>
  <c r="M89" i="3"/>
  <c r="M90" i="3" s="1"/>
  <c r="L89" i="3"/>
  <c r="L90" i="3" s="1"/>
  <c r="K89" i="3"/>
  <c r="K90" i="3" s="1"/>
  <c r="J89" i="3"/>
  <c r="J90" i="3" s="1"/>
  <c r="I89" i="3"/>
  <c r="I90" i="3" s="1"/>
  <c r="H89" i="3"/>
  <c r="H90" i="3" s="1"/>
  <c r="G89" i="3"/>
  <c r="G90" i="3" s="1"/>
  <c r="F89" i="3"/>
  <c r="E89" i="3"/>
  <c r="E90" i="3" s="1"/>
  <c r="D89" i="3"/>
  <c r="D90" i="3" s="1"/>
  <c r="AC83" i="3"/>
  <c r="AC85" i="3" s="1"/>
  <c r="AC88" i="3" s="1"/>
  <c r="M83" i="3"/>
  <c r="M85" i="3" s="1"/>
  <c r="M88" i="3" s="1"/>
  <c r="AH80" i="3"/>
  <c r="AH83" i="3" s="1"/>
  <c r="AH85" i="3" s="1"/>
  <c r="AH88" i="3" s="1"/>
  <c r="AG80" i="3"/>
  <c r="AG83" i="3" s="1"/>
  <c r="AG85" i="3" s="1"/>
  <c r="AG88" i="3" s="1"/>
  <c r="AF80" i="3"/>
  <c r="AF83" i="3" s="1"/>
  <c r="AF85" i="3" s="1"/>
  <c r="AF88" i="3" s="1"/>
  <c r="AE80" i="3"/>
  <c r="AE83" i="3" s="1"/>
  <c r="AE85" i="3" s="1"/>
  <c r="AE88" i="3" s="1"/>
  <c r="AD80" i="3"/>
  <c r="AD83" i="3" s="1"/>
  <c r="AD85" i="3" s="1"/>
  <c r="AD88" i="3" s="1"/>
  <c r="AC80" i="3"/>
  <c r="AB80" i="3"/>
  <c r="AB83" i="3" s="1"/>
  <c r="AB85" i="3" s="1"/>
  <c r="AB88" i="3" s="1"/>
  <c r="AA80" i="3"/>
  <c r="AA83" i="3" s="1"/>
  <c r="AA85" i="3" s="1"/>
  <c r="AA88" i="3" s="1"/>
  <c r="Z80" i="3"/>
  <c r="Z83" i="3" s="1"/>
  <c r="Z85" i="3" s="1"/>
  <c r="Z88" i="3" s="1"/>
  <c r="Y80" i="3"/>
  <c r="Y83" i="3" s="1"/>
  <c r="Y85" i="3" s="1"/>
  <c r="Y88" i="3" s="1"/>
  <c r="X80" i="3"/>
  <c r="X83" i="3" s="1"/>
  <c r="X85" i="3" s="1"/>
  <c r="X88" i="3" s="1"/>
  <c r="W80" i="3"/>
  <c r="W83" i="3" s="1"/>
  <c r="W85" i="3" s="1"/>
  <c r="W88" i="3" s="1"/>
  <c r="V80" i="3"/>
  <c r="V83" i="3" s="1"/>
  <c r="V85" i="3" s="1"/>
  <c r="V88" i="3" s="1"/>
  <c r="U80" i="3"/>
  <c r="U83" i="3" s="1"/>
  <c r="U85" i="3" s="1"/>
  <c r="U88" i="3" s="1"/>
  <c r="T80" i="3"/>
  <c r="T83" i="3" s="1"/>
  <c r="T85" i="3" s="1"/>
  <c r="T88" i="3" s="1"/>
  <c r="S80" i="3"/>
  <c r="S83" i="3" s="1"/>
  <c r="S85" i="3" s="1"/>
  <c r="S88" i="3" s="1"/>
  <c r="R80" i="3"/>
  <c r="R83" i="3" s="1"/>
  <c r="R85" i="3" s="1"/>
  <c r="R88" i="3" s="1"/>
  <c r="Q80" i="3"/>
  <c r="Q83" i="3" s="1"/>
  <c r="Q85" i="3" s="1"/>
  <c r="Q88" i="3" s="1"/>
  <c r="P80" i="3"/>
  <c r="P83" i="3" s="1"/>
  <c r="P85" i="3" s="1"/>
  <c r="P88" i="3" s="1"/>
  <c r="O80" i="3"/>
  <c r="O83" i="3" s="1"/>
  <c r="O85" i="3" s="1"/>
  <c r="O88" i="3" s="1"/>
  <c r="N80" i="3"/>
  <c r="N83" i="3" s="1"/>
  <c r="N85" i="3" s="1"/>
  <c r="N88" i="3" s="1"/>
  <c r="M80" i="3"/>
  <c r="L80" i="3"/>
  <c r="L83" i="3" s="1"/>
  <c r="L85" i="3" s="1"/>
  <c r="L88" i="3" s="1"/>
  <c r="K80" i="3"/>
  <c r="K83" i="3" s="1"/>
  <c r="K85" i="3" s="1"/>
  <c r="K88" i="3" s="1"/>
  <c r="J80" i="3"/>
  <c r="J83" i="3" s="1"/>
  <c r="J85" i="3" s="1"/>
  <c r="J88" i="3" s="1"/>
  <c r="I80" i="3"/>
  <c r="I83" i="3" s="1"/>
  <c r="H80" i="3"/>
  <c r="H83" i="3" s="1"/>
  <c r="G80" i="3"/>
  <c r="G83" i="3" s="1"/>
  <c r="F80" i="3"/>
  <c r="F83" i="3" s="1"/>
  <c r="F172" i="3" s="1"/>
  <c r="E80" i="3"/>
  <c r="E83" i="3" s="1"/>
  <c r="D80" i="3"/>
  <c r="D83" i="3" s="1"/>
  <c r="D172" i="3" s="1"/>
  <c r="Y74" i="3"/>
  <c r="E74" i="3"/>
  <c r="AH73" i="3"/>
  <c r="AH74" i="3" s="1"/>
  <c r="AG73" i="3"/>
  <c r="AG74" i="3" s="1"/>
  <c r="AF73" i="3"/>
  <c r="AF74" i="3" s="1"/>
  <c r="AE73" i="3"/>
  <c r="AE74" i="3" s="1"/>
  <c r="AD73" i="3"/>
  <c r="AD74" i="3" s="1"/>
  <c r="AC73" i="3"/>
  <c r="AC74" i="3" s="1"/>
  <c r="AB73" i="3"/>
  <c r="AB74" i="3" s="1"/>
  <c r="AA73" i="3"/>
  <c r="AA74" i="3" s="1"/>
  <c r="Z73" i="3"/>
  <c r="Z74" i="3" s="1"/>
  <c r="Y73" i="3"/>
  <c r="X73" i="3"/>
  <c r="X74" i="3" s="1"/>
  <c r="W73" i="3"/>
  <c r="W74" i="3" s="1"/>
  <c r="V73" i="3"/>
  <c r="V74" i="3" s="1"/>
  <c r="U73" i="3"/>
  <c r="U74" i="3" s="1"/>
  <c r="T73" i="3"/>
  <c r="T74" i="3" s="1"/>
  <c r="S73" i="3"/>
  <c r="S74" i="3" s="1"/>
  <c r="R73" i="3"/>
  <c r="R74" i="3" s="1"/>
  <c r="Q73" i="3"/>
  <c r="Q74" i="3" s="1"/>
  <c r="P73" i="3"/>
  <c r="P74" i="3" s="1"/>
  <c r="O73" i="3"/>
  <c r="O74" i="3" s="1"/>
  <c r="N73" i="3"/>
  <c r="N74" i="3" s="1"/>
  <c r="M73" i="3"/>
  <c r="M74" i="3" s="1"/>
  <c r="L73" i="3"/>
  <c r="L74" i="3" s="1"/>
  <c r="K73" i="3"/>
  <c r="K74" i="3" s="1"/>
  <c r="J73" i="3"/>
  <c r="J74" i="3" s="1"/>
  <c r="I73" i="3"/>
  <c r="I74" i="3" s="1"/>
  <c r="H73" i="3"/>
  <c r="H74" i="3" s="1"/>
  <c r="G73" i="3"/>
  <c r="G74" i="3" s="1"/>
  <c r="F73" i="3"/>
  <c r="F74" i="3" s="1"/>
  <c r="E73" i="3"/>
  <c r="D73" i="3"/>
  <c r="D74" i="3" s="1"/>
  <c r="D70" i="3"/>
  <c r="D76" i="3" s="1"/>
  <c r="E65" i="3"/>
  <c r="F65" i="3" s="1"/>
  <c r="G65" i="3" s="1"/>
  <c r="E63" i="3"/>
  <c r="F63" i="3" s="1"/>
  <c r="D60" i="3"/>
  <c r="O57" i="3"/>
  <c r="M57" i="3"/>
  <c r="D49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B19" i="3"/>
  <c r="AB137" i="3" s="1"/>
  <c r="T19" i="3"/>
  <c r="T137" i="3" s="1"/>
  <c r="L19" i="3"/>
  <c r="D19" i="3"/>
  <c r="AH16" i="3"/>
  <c r="AH19" i="3" s="1"/>
  <c r="AH137" i="3" s="1"/>
  <c r="AG16" i="3"/>
  <c r="AG19" i="3" s="1"/>
  <c r="AG137" i="3" s="1"/>
  <c r="AF16" i="3"/>
  <c r="AF19" i="3" s="1"/>
  <c r="AF137" i="3" s="1"/>
  <c r="AE16" i="3"/>
  <c r="AE19" i="3" s="1"/>
  <c r="AE137" i="3" s="1"/>
  <c r="AD16" i="3"/>
  <c r="AD19" i="3" s="1"/>
  <c r="AD137" i="3" s="1"/>
  <c r="AC16" i="3"/>
  <c r="AC19" i="3" s="1"/>
  <c r="AC137" i="3" s="1"/>
  <c r="AC139" i="3" s="1"/>
  <c r="AB16" i="3"/>
  <c r="AA16" i="3"/>
  <c r="AA19" i="3" s="1"/>
  <c r="AA137" i="3" s="1"/>
  <c r="Z16" i="3"/>
  <c r="Z19" i="3" s="1"/>
  <c r="Z137" i="3" s="1"/>
  <c r="Y16" i="3"/>
  <c r="Y19" i="3" s="1"/>
  <c r="Y137" i="3" s="1"/>
  <c r="X16" i="3"/>
  <c r="X19" i="3" s="1"/>
  <c r="X137" i="3" s="1"/>
  <c r="W16" i="3"/>
  <c r="W19" i="3" s="1"/>
  <c r="W137" i="3" s="1"/>
  <c r="V16" i="3"/>
  <c r="V19" i="3" s="1"/>
  <c r="V137" i="3" s="1"/>
  <c r="U16" i="3"/>
  <c r="U19" i="3" s="1"/>
  <c r="U137" i="3" s="1"/>
  <c r="T16" i="3"/>
  <c r="S16" i="3"/>
  <c r="S19" i="3" s="1"/>
  <c r="S137" i="3" s="1"/>
  <c r="R16" i="3"/>
  <c r="R19" i="3" s="1"/>
  <c r="R137" i="3" s="1"/>
  <c r="Q16" i="3"/>
  <c r="Q19" i="3" s="1"/>
  <c r="Q137" i="3" s="1"/>
  <c r="P16" i="3"/>
  <c r="N15" i="2" s="1"/>
  <c r="O16" i="3"/>
  <c r="N16" i="3"/>
  <c r="L15" i="2" s="1"/>
  <c r="M16" i="3"/>
  <c r="K15" i="2" s="1"/>
  <c r="L16" i="3"/>
  <c r="J15" i="2" s="1"/>
  <c r="K16" i="3"/>
  <c r="J16" i="3"/>
  <c r="H15" i="2" s="1"/>
  <c r="I16" i="3"/>
  <c r="H16" i="3"/>
  <c r="F15" i="2" s="1"/>
  <c r="G16" i="3"/>
  <c r="F16" i="3"/>
  <c r="D15" i="2" s="1"/>
  <c r="E16" i="3"/>
  <c r="C15" i="2" s="1"/>
  <c r="D16" i="3"/>
  <c r="B15" i="2" s="1"/>
  <c r="AH9" i="3"/>
  <c r="AG9" i="3"/>
  <c r="AF9" i="3"/>
  <c r="AE9" i="3"/>
  <c r="AD9" i="3"/>
  <c r="AC9" i="3"/>
  <c r="AC21" i="3" s="1"/>
  <c r="AC34" i="3" s="1"/>
  <c r="AC46" i="3" s="1"/>
  <c r="AC53" i="3" s="1"/>
  <c r="AB9" i="3"/>
  <c r="AA9" i="3"/>
  <c r="Z9" i="3"/>
  <c r="Y9" i="3"/>
  <c r="X9" i="3"/>
  <c r="W9" i="3"/>
  <c r="V9" i="3"/>
  <c r="U9" i="3"/>
  <c r="T9" i="3"/>
  <c r="S9" i="3"/>
  <c r="R9" i="3"/>
  <c r="Q9" i="3"/>
  <c r="Q21" i="3" s="1"/>
  <c r="Q34" i="3" s="1"/>
  <c r="Q46" i="3" s="1"/>
  <c r="Q53" i="3" s="1"/>
  <c r="P9" i="3"/>
  <c r="O9" i="3"/>
  <c r="M6" i="2" s="1"/>
  <c r="N9" i="3"/>
  <c r="M9" i="3"/>
  <c r="K6" i="2" s="1"/>
  <c r="L9" i="3"/>
  <c r="J6" i="2" s="1"/>
  <c r="K9" i="3"/>
  <c r="I6" i="2" s="1"/>
  <c r="J9" i="3"/>
  <c r="I9" i="3"/>
  <c r="G6" i="2" s="1"/>
  <c r="H9" i="3"/>
  <c r="G9" i="3"/>
  <c r="E6" i="2" s="1"/>
  <c r="F9" i="3"/>
  <c r="E9" i="3"/>
  <c r="C6" i="2" s="1"/>
  <c r="D9" i="3"/>
  <c r="B6" i="2" s="1"/>
  <c r="E5" i="3"/>
  <c r="O2" i="3"/>
  <c r="M2" i="3"/>
  <c r="C22" i="2" l="1"/>
  <c r="C12" i="2"/>
  <c r="C21" i="2"/>
  <c r="C26" i="2" s="1"/>
  <c r="U21" i="3"/>
  <c r="U34" i="3" s="1"/>
  <c r="U46" i="3" s="1"/>
  <c r="U53" i="3" s="1"/>
  <c r="J19" i="3"/>
  <c r="R21" i="3"/>
  <c r="R34" i="3" s="1"/>
  <c r="R46" i="3" s="1"/>
  <c r="R53" i="3" s="1"/>
  <c r="Z21" i="3"/>
  <c r="Z34" i="3" s="1"/>
  <c r="Z46" i="3" s="1"/>
  <c r="Z53" i="3" s="1"/>
  <c r="AD21" i="3"/>
  <c r="AD34" i="3" s="1"/>
  <c r="AD46" i="3" s="1"/>
  <c r="AD53" i="3" s="1"/>
  <c r="D137" i="3"/>
  <c r="B18" i="2"/>
  <c r="F119" i="3"/>
  <c r="X254" i="3"/>
  <c r="E19" i="3"/>
  <c r="C18" i="2" s="1"/>
  <c r="M19" i="3"/>
  <c r="M21" i="3"/>
  <c r="H119" i="3"/>
  <c r="H121" i="3" s="1"/>
  <c r="P119" i="3"/>
  <c r="P121" i="3" s="1"/>
  <c r="J119" i="3"/>
  <c r="AH119" i="3"/>
  <c r="S254" i="3"/>
  <c r="D129" i="3"/>
  <c r="L129" i="3"/>
  <c r="U129" i="3"/>
  <c r="U131" i="3" s="1"/>
  <c r="AF129" i="3"/>
  <c r="F232" i="3"/>
  <c r="F235" i="3" s="1"/>
  <c r="F254" i="3" s="1"/>
  <c r="AD232" i="3"/>
  <c r="AD235" i="3" s="1"/>
  <c r="AD254" i="3" s="1"/>
  <c r="K252" i="3"/>
  <c r="K254" i="3" s="1"/>
  <c r="S252" i="3"/>
  <c r="AA252" i="3"/>
  <c r="AA254" i="3" s="1"/>
  <c r="D252" i="3"/>
  <c r="L252" i="3"/>
  <c r="L254" i="3" s="1"/>
  <c r="T252" i="3"/>
  <c r="AB252" i="3"/>
  <c r="V21" i="3"/>
  <c r="V34" i="3" s="1"/>
  <c r="V46" i="3" s="1"/>
  <c r="V53" i="3" s="1"/>
  <c r="AH21" i="3"/>
  <c r="AH34" i="3" s="1"/>
  <c r="AH46" i="3" s="1"/>
  <c r="AH53" i="3" s="1"/>
  <c r="E70" i="3"/>
  <c r="E76" i="3" s="1"/>
  <c r="X21" i="3"/>
  <c r="X34" i="3" s="1"/>
  <c r="X46" i="3" s="1"/>
  <c r="X53" i="3" s="1"/>
  <c r="AF21" i="3"/>
  <c r="AF34" i="3" s="1"/>
  <c r="AF46" i="3" s="1"/>
  <c r="AF53" i="3" s="1"/>
  <c r="H19" i="3"/>
  <c r="P19" i="3"/>
  <c r="H223" i="3"/>
  <c r="H225" i="3" s="1"/>
  <c r="L223" i="3"/>
  <c r="L225" i="3" s="1"/>
  <c r="X223" i="3"/>
  <c r="X225" i="3" s="1"/>
  <c r="AF223" i="3"/>
  <c r="AF225" i="3" s="1"/>
  <c r="I119" i="3"/>
  <c r="I121" i="3" s="1"/>
  <c r="Q119" i="3"/>
  <c r="Q121" i="3" s="1"/>
  <c r="Y119" i="3"/>
  <c r="Y121" i="3" s="1"/>
  <c r="AG119" i="3"/>
  <c r="AG121" i="3" s="1"/>
  <c r="R119" i="3"/>
  <c r="D254" i="3"/>
  <c r="T254" i="3"/>
  <c r="AB254" i="3"/>
  <c r="AF254" i="3"/>
  <c r="E129" i="3"/>
  <c r="M129" i="3"/>
  <c r="M131" i="3" s="1"/>
  <c r="Z129" i="3"/>
  <c r="F164" i="3"/>
  <c r="F169" i="3" s="1"/>
  <c r="F168" i="3"/>
  <c r="D168" i="3"/>
  <c r="D169" i="3" s="1"/>
  <c r="N232" i="3"/>
  <c r="N235" i="3" s="1"/>
  <c r="N254" i="3" s="1"/>
  <c r="D131" i="3"/>
  <c r="T131" i="3"/>
  <c r="V119" i="3"/>
  <c r="AD119" i="3"/>
  <c r="Z119" i="3"/>
  <c r="I254" i="3"/>
  <c r="I129" i="3"/>
  <c r="I131" i="3" s="1"/>
  <c r="S129" i="3"/>
  <c r="AB129" i="3"/>
  <c r="AB131" i="3" s="1"/>
  <c r="G164" i="3"/>
  <c r="G168" i="3"/>
  <c r="V232" i="3"/>
  <c r="V235" i="3" s="1"/>
  <c r="V254" i="3" s="1"/>
  <c r="N12" i="2"/>
  <c r="F12" i="2"/>
  <c r="K12" i="2"/>
  <c r="I12" i="2"/>
  <c r="D12" i="2"/>
  <c r="G12" i="2"/>
  <c r="D6" i="2"/>
  <c r="H6" i="2"/>
  <c r="J21" i="3"/>
  <c r="I15" i="2"/>
  <c r="K19" i="3"/>
  <c r="D140" i="3"/>
  <c r="D139" i="3"/>
  <c r="D145" i="3"/>
  <c r="I172" i="3"/>
  <c r="I85" i="3"/>
  <c r="S139" i="3"/>
  <c r="S140" i="3"/>
  <c r="T140" i="3"/>
  <c r="T139" i="3"/>
  <c r="AA21" i="3"/>
  <c r="AA34" i="3" s="1"/>
  <c r="AA46" i="3" s="1"/>
  <c r="AA53" i="3" s="1"/>
  <c r="X140" i="3"/>
  <c r="X139" i="3"/>
  <c r="AG21" i="3"/>
  <c r="AG34" i="3" s="1"/>
  <c r="AG46" i="3" s="1"/>
  <c r="AG53" i="3" s="1"/>
  <c r="L6" i="2"/>
  <c r="AA139" i="3"/>
  <c r="AA140" i="3"/>
  <c r="D21" i="3"/>
  <c r="T21" i="3"/>
  <c r="T34" i="3" s="1"/>
  <c r="T46" i="3" s="1"/>
  <c r="T53" i="3" s="1"/>
  <c r="AB21" i="3"/>
  <c r="AB34" i="3" s="1"/>
  <c r="AB46" i="3" s="1"/>
  <c r="AB53" i="3" s="1"/>
  <c r="F18" i="2"/>
  <c r="H137" i="3"/>
  <c r="V140" i="3"/>
  <c r="V139" i="3"/>
  <c r="AD140" i="3"/>
  <c r="AD139" i="3"/>
  <c r="H18" i="2"/>
  <c r="J137" i="3"/>
  <c r="Z140" i="3"/>
  <c r="Z139" i="3"/>
  <c r="E15" i="2"/>
  <c r="G19" i="3"/>
  <c r="M15" i="2"/>
  <c r="O19" i="3"/>
  <c r="O21" i="3" s="1"/>
  <c r="AE139" i="3"/>
  <c r="AE140" i="3"/>
  <c r="J18" i="2"/>
  <c r="L137" i="3"/>
  <c r="AB140" i="3"/>
  <c r="AB139" i="3"/>
  <c r="E81" i="3"/>
  <c r="E179" i="3" s="1"/>
  <c r="E86" i="3"/>
  <c r="E180" i="3" s="1"/>
  <c r="W21" i="3"/>
  <c r="W34" i="3" s="1"/>
  <c r="W46" i="3" s="1"/>
  <c r="W53" i="3" s="1"/>
  <c r="AE21" i="3"/>
  <c r="AE34" i="3" s="1"/>
  <c r="AE46" i="3" s="1"/>
  <c r="AE53" i="3" s="1"/>
  <c r="S21" i="3"/>
  <c r="S34" i="3" s="1"/>
  <c r="S46" i="3" s="1"/>
  <c r="S53" i="3" s="1"/>
  <c r="W139" i="3"/>
  <c r="W140" i="3"/>
  <c r="E101" i="3"/>
  <c r="E231" i="3" s="1"/>
  <c r="F5" i="3"/>
  <c r="E60" i="3"/>
  <c r="F6" i="2"/>
  <c r="H21" i="3"/>
  <c r="N6" i="2"/>
  <c r="P21" i="3"/>
  <c r="G15" i="2"/>
  <c r="I19" i="3"/>
  <c r="Q139" i="3"/>
  <c r="Q140" i="3"/>
  <c r="Y139" i="3"/>
  <c r="Y140" i="3"/>
  <c r="AG139" i="3"/>
  <c r="AG140" i="3"/>
  <c r="N18" i="2"/>
  <c r="P137" i="3"/>
  <c r="AF140" i="3"/>
  <c r="AF139" i="3"/>
  <c r="R140" i="3"/>
  <c r="R139" i="3"/>
  <c r="AH140" i="3"/>
  <c r="AH139" i="3"/>
  <c r="Y21" i="3"/>
  <c r="Y34" i="3" s="1"/>
  <c r="Y46" i="3" s="1"/>
  <c r="Y53" i="3" s="1"/>
  <c r="D85" i="3"/>
  <c r="I164" i="3"/>
  <c r="I169" i="3" s="1"/>
  <c r="L21" i="3"/>
  <c r="F85" i="3"/>
  <c r="P232" i="3"/>
  <c r="P235" i="3" s="1"/>
  <c r="P254" i="3" s="1"/>
  <c r="P129" i="3"/>
  <c r="G172" i="3"/>
  <c r="G85" i="3"/>
  <c r="E85" i="3"/>
  <c r="E172" i="3"/>
  <c r="J131" i="3"/>
  <c r="J121" i="3"/>
  <c r="R121" i="3"/>
  <c r="Z131" i="3"/>
  <c r="Z121" i="3"/>
  <c r="AH121" i="3"/>
  <c r="K210" i="3"/>
  <c r="K223" i="3" s="1"/>
  <c r="K119" i="3"/>
  <c r="K121" i="3" s="1"/>
  <c r="S210" i="3"/>
  <c r="S223" i="3" s="1"/>
  <c r="S225" i="3" s="1"/>
  <c r="S119" i="3"/>
  <c r="S121" i="3" s="1"/>
  <c r="AA210" i="3"/>
  <c r="AA223" i="3" s="1"/>
  <c r="AA119" i="3"/>
  <c r="AA121" i="3" s="1"/>
  <c r="J232" i="3"/>
  <c r="J235" i="3" s="1"/>
  <c r="J254" i="3" s="1"/>
  <c r="J129" i="3"/>
  <c r="R232" i="3"/>
  <c r="R235" i="3" s="1"/>
  <c r="R254" i="3" s="1"/>
  <c r="R129" i="3"/>
  <c r="R131" i="3" s="1"/>
  <c r="Z254" i="3"/>
  <c r="AH232" i="3"/>
  <c r="AH235" i="3" s="1"/>
  <c r="AH254" i="3" s="1"/>
  <c r="AH129" i="3"/>
  <c r="AH131" i="3" s="1"/>
  <c r="H232" i="3"/>
  <c r="H235" i="3" s="1"/>
  <c r="H254" i="3" s="1"/>
  <c r="F144" i="3"/>
  <c r="K18" i="2"/>
  <c r="M137" i="3"/>
  <c r="U139" i="3"/>
  <c r="U140" i="3"/>
  <c r="F19" i="3"/>
  <c r="F21" i="3" s="1"/>
  <c r="N19" i="3"/>
  <c r="G21" i="3"/>
  <c r="H172" i="3"/>
  <c r="H85" i="3"/>
  <c r="K131" i="3"/>
  <c r="S131" i="3"/>
  <c r="E164" i="3"/>
  <c r="E169" i="3" s="1"/>
  <c r="F70" i="3"/>
  <c r="F76" i="3" s="1"/>
  <c r="G63" i="3"/>
  <c r="D86" i="3"/>
  <c r="D180" i="3" s="1"/>
  <c r="D121" i="3"/>
  <c r="L131" i="3"/>
  <c r="E210" i="3"/>
  <c r="E223" i="3" s="1"/>
  <c r="E225" i="3" s="1"/>
  <c r="E119" i="3"/>
  <c r="E121" i="3" s="1"/>
  <c r="M210" i="3"/>
  <c r="M223" i="3" s="1"/>
  <c r="M225" i="3" s="1"/>
  <c r="M119" i="3"/>
  <c r="U210" i="3"/>
  <c r="U223" i="3" s="1"/>
  <c r="U119" i="3"/>
  <c r="AC210" i="3"/>
  <c r="AC223" i="3" s="1"/>
  <c r="AC119" i="3"/>
  <c r="AC121" i="3" s="1"/>
  <c r="V223" i="3"/>
  <c r="V225" i="3" s="1"/>
  <c r="D81" i="3"/>
  <c r="D179" i="3" s="1"/>
  <c r="F131" i="3"/>
  <c r="F121" i="3"/>
  <c r="N131" i="3"/>
  <c r="V131" i="3"/>
  <c r="V121" i="3"/>
  <c r="AD131" i="3"/>
  <c r="AD121" i="3"/>
  <c r="G210" i="3"/>
  <c r="G223" i="3" s="1"/>
  <c r="G119" i="3"/>
  <c r="G121" i="3" s="1"/>
  <c r="O210" i="3"/>
  <c r="O223" i="3" s="1"/>
  <c r="O119" i="3"/>
  <c r="W210" i="3"/>
  <c r="W223" i="3" s="1"/>
  <c r="W225" i="3" s="1"/>
  <c r="W119" i="3"/>
  <c r="W121" i="3" s="1"/>
  <c r="AE210" i="3"/>
  <c r="AE223" i="3" s="1"/>
  <c r="AE225" i="3" s="1"/>
  <c r="AE119" i="3"/>
  <c r="AE121" i="3" s="1"/>
  <c r="AC140" i="3"/>
  <c r="O131" i="3"/>
  <c r="AA129" i="3"/>
  <c r="AA131" i="3" s="1"/>
  <c r="U225" i="3"/>
  <c r="AC225" i="3"/>
  <c r="H131" i="3"/>
  <c r="P131" i="3"/>
  <c r="X131" i="3"/>
  <c r="AF131" i="3"/>
  <c r="N119" i="3"/>
  <c r="N121" i="3" s="1"/>
  <c r="X119" i="3"/>
  <c r="X121" i="3" s="1"/>
  <c r="O121" i="3"/>
  <c r="Q129" i="3"/>
  <c r="Q131" i="3" s="1"/>
  <c r="J223" i="3"/>
  <c r="J225" i="3" s="1"/>
  <c r="R223" i="3"/>
  <c r="R225" i="3" s="1"/>
  <c r="Z223" i="3"/>
  <c r="Z225" i="3" s="1"/>
  <c r="AH223" i="3"/>
  <c r="AH225" i="3" s="1"/>
  <c r="H169" i="3"/>
  <c r="G225" i="3"/>
  <c r="O225" i="3"/>
  <c r="D119" i="3"/>
  <c r="L119" i="3"/>
  <c r="L121" i="3" s="1"/>
  <c r="T119" i="3"/>
  <c r="T121" i="3" s="1"/>
  <c r="AB119" i="3"/>
  <c r="AB121" i="3" s="1"/>
  <c r="G232" i="3"/>
  <c r="G235" i="3" s="1"/>
  <c r="G254" i="3" s="1"/>
  <c r="G129" i="3"/>
  <c r="G131" i="3" s="1"/>
  <c r="O232" i="3"/>
  <c r="O235" i="3" s="1"/>
  <c r="O254" i="3" s="1"/>
  <c r="O129" i="3"/>
  <c r="W232" i="3"/>
  <c r="W235" i="3" s="1"/>
  <c r="W254" i="3" s="1"/>
  <c r="W129" i="3"/>
  <c r="W131" i="3" s="1"/>
  <c r="AE232" i="3"/>
  <c r="AE235" i="3" s="1"/>
  <c r="AE254" i="3" s="1"/>
  <c r="AE129" i="3"/>
  <c r="AE131" i="3" s="1"/>
  <c r="T210" i="3"/>
  <c r="T223" i="3" s="1"/>
  <c r="T225" i="3" s="1"/>
  <c r="M121" i="3"/>
  <c r="U121" i="3"/>
  <c r="Y232" i="3"/>
  <c r="Y235" i="3" s="1"/>
  <c r="Y254" i="3" s="1"/>
  <c r="Y129" i="3"/>
  <c r="Y131" i="3" s="1"/>
  <c r="AG232" i="3"/>
  <c r="AG235" i="3" s="1"/>
  <c r="AG254" i="3" s="1"/>
  <c r="AG129" i="3"/>
  <c r="AG131" i="3" s="1"/>
  <c r="E131" i="3"/>
  <c r="K225" i="3"/>
  <c r="AA225" i="3"/>
  <c r="E252" i="3"/>
  <c r="E254" i="3" s="1"/>
  <c r="M252" i="3"/>
  <c r="M254" i="3" s="1"/>
  <c r="U252" i="3"/>
  <c r="U254" i="3" s="1"/>
  <c r="AC252" i="3"/>
  <c r="AC254" i="3" s="1"/>
  <c r="C8" i="2" l="1"/>
  <c r="F34" i="3"/>
  <c r="F46" i="3" s="1"/>
  <c r="F53" i="3" s="1"/>
  <c r="D28" i="2"/>
  <c r="O34" i="3"/>
  <c r="O46" i="3" s="1"/>
  <c r="O53" i="3" s="1"/>
  <c r="M28" i="2"/>
  <c r="D34" i="3"/>
  <c r="D46" i="3" s="1"/>
  <c r="D53" i="3" s="1"/>
  <c r="B28" i="2"/>
  <c r="E21" i="3"/>
  <c r="E137" i="3"/>
  <c r="E145" i="3" s="1"/>
  <c r="L34" i="3"/>
  <c r="L46" i="3" s="1"/>
  <c r="L53" i="3" s="1"/>
  <c r="J28" i="2"/>
  <c r="P34" i="3"/>
  <c r="P46" i="3" s="1"/>
  <c r="P53" i="3" s="1"/>
  <c r="N28" i="2"/>
  <c r="G34" i="3"/>
  <c r="G46" i="3" s="1"/>
  <c r="G53" i="3" s="1"/>
  <c r="E28" i="2"/>
  <c r="H34" i="3"/>
  <c r="H46" i="3" s="1"/>
  <c r="H53" i="3" s="1"/>
  <c r="F28" i="2"/>
  <c r="M34" i="3"/>
  <c r="M46" i="3" s="1"/>
  <c r="M53" i="3" s="1"/>
  <c r="K28" i="2"/>
  <c r="J34" i="3"/>
  <c r="J46" i="3" s="1"/>
  <c r="J53" i="3" s="1"/>
  <c r="H28" i="2"/>
  <c r="G169" i="3"/>
  <c r="I174" i="3"/>
  <c r="I88" i="3"/>
  <c r="G70" i="3"/>
  <c r="G76" i="3" s="1"/>
  <c r="H63" i="3"/>
  <c r="E18" i="2"/>
  <c r="G137" i="3"/>
  <c r="G174" i="3"/>
  <c r="G88" i="3"/>
  <c r="F86" i="3"/>
  <c r="F180" i="3" s="1"/>
  <c r="F81" i="3"/>
  <c r="F179" i="3" s="1"/>
  <c r="L140" i="3"/>
  <c r="L139" i="3"/>
  <c r="F174" i="3"/>
  <c r="F88" i="3"/>
  <c r="F91" i="3" s="1"/>
  <c r="F181" i="3" s="1"/>
  <c r="L18" i="2"/>
  <c r="N137" i="3"/>
  <c r="D18" i="2"/>
  <c r="F137" i="3"/>
  <c r="G144" i="3"/>
  <c r="D50" i="3"/>
  <c r="H65" i="3"/>
  <c r="I65" i="3" s="1"/>
  <c r="E88" i="3"/>
  <c r="E91" i="3" s="1"/>
  <c r="E181" i="3" s="1"/>
  <c r="E174" i="3"/>
  <c r="D174" i="3"/>
  <c r="D88" i="3"/>
  <c r="D91" i="3" s="1"/>
  <c r="D181" i="3" s="1"/>
  <c r="P140" i="3"/>
  <c r="P139" i="3"/>
  <c r="G18" i="2"/>
  <c r="I137" i="3"/>
  <c r="I21" i="3"/>
  <c r="H140" i="3"/>
  <c r="H139" i="3"/>
  <c r="N21" i="3"/>
  <c r="I18" i="2"/>
  <c r="K137" i="3"/>
  <c r="K21" i="3"/>
  <c r="F101" i="3"/>
  <c r="F231" i="3" s="1"/>
  <c r="F60" i="3"/>
  <c r="G5" i="3"/>
  <c r="H174" i="3"/>
  <c r="H88" i="3"/>
  <c r="M139" i="3"/>
  <c r="M140" i="3"/>
  <c r="M18" i="2"/>
  <c r="O137" i="3"/>
  <c r="J140" i="3"/>
  <c r="J139" i="3"/>
  <c r="K34" i="3" l="1"/>
  <c r="K46" i="3" s="1"/>
  <c r="K53" i="3" s="1"/>
  <c r="I28" i="2"/>
  <c r="E140" i="3"/>
  <c r="E34" i="3"/>
  <c r="E46" i="3" s="1"/>
  <c r="E53" i="3" s="1"/>
  <c r="C28" i="2"/>
  <c r="E139" i="3"/>
  <c r="N34" i="3"/>
  <c r="N46" i="3" s="1"/>
  <c r="N53" i="3" s="1"/>
  <c r="L28" i="2"/>
  <c r="I34" i="3"/>
  <c r="I46" i="3" s="1"/>
  <c r="I53" i="3" s="1"/>
  <c r="G28" i="2"/>
  <c r="F140" i="3"/>
  <c r="F139" i="3"/>
  <c r="G101" i="3"/>
  <c r="G231" i="3" s="1"/>
  <c r="G60" i="3"/>
  <c r="H5" i="3"/>
  <c r="G145" i="3"/>
  <c r="H144" i="3"/>
  <c r="O139" i="3"/>
  <c r="O140" i="3"/>
  <c r="N140" i="3"/>
  <c r="N139" i="3"/>
  <c r="I63" i="3"/>
  <c r="H70" i="3"/>
  <c r="H76" i="3" s="1"/>
  <c r="J65" i="3"/>
  <c r="K139" i="3"/>
  <c r="K140" i="3"/>
  <c r="G91" i="3"/>
  <c r="G181" i="3" s="1"/>
  <c r="G81" i="3"/>
  <c r="G179" i="3" s="1"/>
  <c r="G86" i="3"/>
  <c r="G180" i="3" s="1"/>
  <c r="I139" i="3"/>
  <c r="I140" i="3"/>
  <c r="E47" i="3"/>
  <c r="E49" i="3" s="1"/>
  <c r="E50" i="3" s="1"/>
  <c r="D52" i="3"/>
  <c r="D54" i="3" s="1"/>
  <c r="G139" i="3"/>
  <c r="G140" i="3"/>
  <c r="F145" i="3"/>
  <c r="H145" i="3" l="1"/>
  <c r="I144" i="3"/>
  <c r="H86" i="3"/>
  <c r="H180" i="3" s="1"/>
  <c r="H91" i="3"/>
  <c r="H181" i="3" s="1"/>
  <c r="H81" i="3"/>
  <c r="H179" i="3" s="1"/>
  <c r="F47" i="3"/>
  <c r="F49" i="3" s="1"/>
  <c r="F50" i="3" s="1"/>
  <c r="E52" i="3"/>
  <c r="E54" i="3" s="1"/>
  <c r="I70" i="3"/>
  <c r="I76" i="3" s="1"/>
  <c r="J63" i="3"/>
  <c r="K65" i="3" s="1"/>
  <c r="H101" i="3"/>
  <c r="H231" i="3" s="1"/>
  <c r="H60" i="3"/>
  <c r="I5" i="3"/>
  <c r="I91" i="3" l="1"/>
  <c r="I181" i="3" s="1"/>
  <c r="I81" i="3"/>
  <c r="I179" i="3" s="1"/>
  <c r="I86" i="3"/>
  <c r="I180" i="3" s="1"/>
  <c r="F52" i="3"/>
  <c r="F54" i="3" s="1"/>
  <c r="G47" i="3"/>
  <c r="G49" i="3" s="1"/>
  <c r="G50" i="3" s="1"/>
  <c r="I101" i="3"/>
  <c r="I231" i="3" s="1"/>
  <c r="I60" i="3"/>
  <c r="J5" i="3"/>
  <c r="J144" i="3"/>
  <c r="I145" i="3"/>
  <c r="K63" i="3"/>
  <c r="J70" i="3"/>
  <c r="J76" i="3" s="1"/>
  <c r="J145" i="3" l="1"/>
  <c r="K144" i="3"/>
  <c r="H47" i="3"/>
  <c r="H49" i="3" s="1"/>
  <c r="H50" i="3" s="1"/>
  <c r="G52" i="3"/>
  <c r="G54" i="3" s="1"/>
  <c r="K70" i="3"/>
  <c r="K76" i="3" s="1"/>
  <c r="L63" i="3"/>
  <c r="J86" i="3"/>
  <c r="J91" i="3"/>
  <c r="J81" i="3"/>
  <c r="J101" i="3"/>
  <c r="J231" i="3" s="1"/>
  <c r="J60" i="3"/>
  <c r="K5" i="3"/>
  <c r="L65" i="3"/>
  <c r="H52" i="3" l="1"/>
  <c r="H54" i="3" s="1"/>
  <c r="I47" i="3"/>
  <c r="I49" i="3" s="1"/>
  <c r="I50" i="3" s="1"/>
  <c r="L70" i="3"/>
  <c r="L76" i="3" s="1"/>
  <c r="M63" i="3"/>
  <c r="M65" i="3"/>
  <c r="K81" i="3"/>
  <c r="K91" i="3"/>
  <c r="K86" i="3"/>
  <c r="K101" i="3"/>
  <c r="K231" i="3" s="1"/>
  <c r="L5" i="3"/>
  <c r="K60" i="3"/>
  <c r="L144" i="3"/>
  <c r="K145" i="3"/>
  <c r="N65" i="3" l="1"/>
  <c r="O65" i="3"/>
  <c r="M144" i="3"/>
  <c r="L145" i="3"/>
  <c r="N63" i="3"/>
  <c r="M70" i="3"/>
  <c r="M76" i="3" s="1"/>
  <c r="L86" i="3"/>
  <c r="L91" i="3"/>
  <c r="L81" i="3"/>
  <c r="L101" i="3"/>
  <c r="L231" i="3" s="1"/>
  <c r="L60" i="3"/>
  <c r="M5" i="3"/>
  <c r="I52" i="3"/>
  <c r="I54" i="3" s="1"/>
  <c r="J47" i="3"/>
  <c r="J49" i="3" s="1"/>
  <c r="J50" i="3" s="1"/>
  <c r="J52" i="3" l="1"/>
  <c r="J54" i="3" s="1"/>
  <c r="K47" i="3"/>
  <c r="K49" i="3" s="1"/>
  <c r="K50" i="3" s="1"/>
  <c r="M91" i="3"/>
  <c r="M81" i="3"/>
  <c r="M86" i="3"/>
  <c r="N70" i="3"/>
  <c r="N76" i="3" s="1"/>
  <c r="O63" i="3"/>
  <c r="M101" i="3"/>
  <c r="M231" i="3" s="1"/>
  <c r="N5" i="3"/>
  <c r="M60" i="3"/>
  <c r="N144" i="3"/>
  <c r="M145" i="3"/>
  <c r="O70" i="3" l="1"/>
  <c r="O76" i="3" s="1"/>
  <c r="P63" i="3"/>
  <c r="N91" i="3"/>
  <c r="N86" i="3"/>
  <c r="N81" i="3"/>
  <c r="O144" i="3"/>
  <c r="N145" i="3"/>
  <c r="K52" i="3"/>
  <c r="K54" i="3" s="1"/>
  <c r="L47" i="3"/>
  <c r="L49" i="3" s="1"/>
  <c r="L50" i="3" s="1"/>
  <c r="N101" i="3"/>
  <c r="N231" i="3" s="1"/>
  <c r="N60" i="3"/>
  <c r="O5" i="3"/>
  <c r="P65" i="3"/>
  <c r="O91" i="3" l="1"/>
  <c r="O81" i="3"/>
  <c r="O86" i="3"/>
  <c r="L52" i="3"/>
  <c r="L54" i="3" s="1"/>
  <c r="M47" i="3"/>
  <c r="M49" i="3" s="1"/>
  <c r="M50" i="3" s="1"/>
  <c r="O145" i="3"/>
  <c r="P144" i="3"/>
  <c r="Q65" i="3"/>
  <c r="O101" i="3"/>
  <c r="O231" i="3" s="1"/>
  <c r="O60" i="3"/>
  <c r="P5" i="3"/>
  <c r="Q63" i="3"/>
  <c r="P70" i="3"/>
  <c r="P76" i="3" s="1"/>
  <c r="Q70" i="3" l="1"/>
  <c r="Q76" i="3" s="1"/>
  <c r="R63" i="3"/>
  <c r="R65" i="3"/>
  <c r="S65" i="3" s="1"/>
  <c r="P145" i="3"/>
  <c r="Q144" i="3"/>
  <c r="P86" i="3"/>
  <c r="P81" i="3"/>
  <c r="P91" i="3"/>
  <c r="N47" i="3"/>
  <c r="N49" i="3" s="1"/>
  <c r="N50" i="3" s="1"/>
  <c r="M52" i="3"/>
  <c r="M54" i="3" s="1"/>
  <c r="P60" i="3"/>
  <c r="Q5" i="3"/>
  <c r="N52" i="3" l="1"/>
  <c r="N54" i="3" s="1"/>
  <c r="O47" i="3"/>
  <c r="O49" i="3" s="1"/>
  <c r="O50" i="3" s="1"/>
  <c r="Q91" i="3"/>
  <c r="Q81" i="3"/>
  <c r="Q86" i="3"/>
  <c r="R144" i="3"/>
  <c r="Q145" i="3"/>
  <c r="Q60" i="3"/>
  <c r="R5" i="3"/>
  <c r="S63" i="3"/>
  <c r="R70" i="3"/>
  <c r="R76" i="3" s="1"/>
  <c r="S144" i="3" l="1"/>
  <c r="R145" i="3"/>
  <c r="S70" i="3"/>
  <c r="S76" i="3" s="1"/>
  <c r="T63" i="3"/>
  <c r="T65" i="3"/>
  <c r="R86" i="3"/>
  <c r="R81" i="3"/>
  <c r="R91" i="3"/>
  <c r="R60" i="3"/>
  <c r="S5" i="3"/>
  <c r="P47" i="3"/>
  <c r="P49" i="3" s="1"/>
  <c r="P50" i="3" s="1"/>
  <c r="O52" i="3"/>
  <c r="O54" i="3" s="1"/>
  <c r="U65" i="3" l="1"/>
  <c r="T144" i="3"/>
  <c r="S145" i="3"/>
  <c r="T70" i="3"/>
  <c r="T76" i="3" s="1"/>
  <c r="U63" i="3"/>
  <c r="P52" i="3"/>
  <c r="P54" i="3" s="1"/>
  <c r="Q47" i="3"/>
  <c r="Q49" i="3" s="1"/>
  <c r="Q50" i="3" s="1"/>
  <c r="S91" i="3"/>
  <c r="S81" i="3"/>
  <c r="S86" i="3"/>
  <c r="T5" i="3"/>
  <c r="S60" i="3"/>
  <c r="V63" i="3" l="1"/>
  <c r="U70" i="3"/>
  <c r="U76" i="3" s="1"/>
  <c r="T60" i="3"/>
  <c r="U5" i="3"/>
  <c r="T145" i="3"/>
  <c r="U144" i="3"/>
  <c r="Q52" i="3"/>
  <c r="Q54" i="3" s="1"/>
  <c r="R47" i="3"/>
  <c r="R49" i="3" s="1"/>
  <c r="R50" i="3" s="1"/>
  <c r="T86" i="3"/>
  <c r="T81" i="3"/>
  <c r="T91" i="3"/>
  <c r="V65" i="3"/>
  <c r="R52" i="3" l="1"/>
  <c r="R54" i="3" s="1"/>
  <c r="S47" i="3"/>
  <c r="S49" i="3" s="1"/>
  <c r="S50" i="3" s="1"/>
  <c r="V144" i="3"/>
  <c r="U145" i="3"/>
  <c r="W65" i="3"/>
  <c r="V5" i="3"/>
  <c r="U60" i="3"/>
  <c r="V70" i="3"/>
  <c r="V76" i="3" s="1"/>
  <c r="W63" i="3"/>
  <c r="U91" i="3"/>
  <c r="U81" i="3"/>
  <c r="U86" i="3"/>
  <c r="X65" i="3" l="1"/>
  <c r="W144" i="3"/>
  <c r="V145" i="3"/>
  <c r="V91" i="3"/>
  <c r="V86" i="3"/>
  <c r="V81" i="3"/>
  <c r="V60" i="3"/>
  <c r="W5" i="3"/>
  <c r="S52" i="3"/>
  <c r="S54" i="3" s="1"/>
  <c r="T47" i="3"/>
  <c r="T49" i="3" s="1"/>
  <c r="T50" i="3" s="1"/>
  <c r="W70" i="3"/>
  <c r="W76" i="3" s="1"/>
  <c r="X63" i="3"/>
  <c r="W60" i="3" l="1"/>
  <c r="X5" i="3"/>
  <c r="Y63" i="3"/>
  <c r="X70" i="3"/>
  <c r="X76" i="3" s="1"/>
  <c r="W81" i="3"/>
  <c r="W91" i="3"/>
  <c r="W86" i="3"/>
  <c r="W145" i="3"/>
  <c r="X144" i="3"/>
  <c r="U47" i="3"/>
  <c r="U49" i="3" s="1"/>
  <c r="U50" i="3" s="1"/>
  <c r="T52" i="3"/>
  <c r="T54" i="3" s="1"/>
  <c r="Y65" i="3"/>
  <c r="Z65" i="3" s="1"/>
  <c r="X91" i="3" l="1"/>
  <c r="X86" i="3"/>
  <c r="X81" i="3"/>
  <c r="V47" i="3"/>
  <c r="V49" i="3" s="1"/>
  <c r="V50" i="3" s="1"/>
  <c r="U52" i="3"/>
  <c r="U54" i="3" s="1"/>
  <c r="X60" i="3"/>
  <c r="Y5" i="3"/>
  <c r="AA65" i="3"/>
  <c r="Y70" i="3"/>
  <c r="Y76" i="3" s="1"/>
  <c r="Z63" i="3"/>
  <c r="X145" i="3"/>
  <c r="Y144" i="3"/>
  <c r="Y60" i="3" l="1"/>
  <c r="Z5" i="3"/>
  <c r="Z144" i="3"/>
  <c r="Y145" i="3"/>
  <c r="V52" i="3"/>
  <c r="V54" i="3" s="1"/>
  <c r="W47" i="3"/>
  <c r="W49" i="3" s="1"/>
  <c r="W50" i="3" s="1"/>
  <c r="AA63" i="3"/>
  <c r="Z70" i="3"/>
  <c r="Z76" i="3" s="1"/>
  <c r="Y81" i="3"/>
  <c r="Y91" i="3"/>
  <c r="Y86" i="3"/>
  <c r="X47" i="3" l="1"/>
  <c r="X49" i="3" s="1"/>
  <c r="X50" i="3" s="1"/>
  <c r="W52" i="3"/>
  <c r="W54" i="3" s="1"/>
  <c r="AB63" i="3"/>
  <c r="AA70" i="3"/>
  <c r="AA76" i="3" s="1"/>
  <c r="Z145" i="3"/>
  <c r="AA144" i="3"/>
  <c r="Z60" i="3"/>
  <c r="AA5" i="3"/>
  <c r="Z86" i="3"/>
  <c r="Z81" i="3"/>
  <c r="Z91" i="3"/>
  <c r="AB65" i="3"/>
  <c r="AC65" i="3" s="1"/>
  <c r="AB144" i="3" l="1"/>
  <c r="AA145" i="3"/>
  <c r="AB5" i="3"/>
  <c r="AA60" i="3"/>
  <c r="AA81" i="3"/>
  <c r="AA91" i="3"/>
  <c r="AA86" i="3"/>
  <c r="AB70" i="3"/>
  <c r="AB76" i="3" s="1"/>
  <c r="AC63" i="3"/>
  <c r="AD65" i="3"/>
  <c r="X52" i="3"/>
  <c r="X54" i="3" s="1"/>
  <c r="Y47" i="3"/>
  <c r="Y49" i="3" s="1"/>
  <c r="Y50" i="3" s="1"/>
  <c r="Y52" i="3" l="1"/>
  <c r="Y54" i="3" s="1"/>
  <c r="Z47" i="3"/>
  <c r="Z49" i="3" s="1"/>
  <c r="Z50" i="3" s="1"/>
  <c r="AB60" i="3"/>
  <c r="AC5" i="3"/>
  <c r="AB86" i="3"/>
  <c r="AB91" i="3"/>
  <c r="AB81" i="3"/>
  <c r="AE65" i="3"/>
  <c r="AD63" i="3"/>
  <c r="AC70" i="3"/>
  <c r="AC76" i="3" s="1"/>
  <c r="AC144" i="3"/>
  <c r="AB145" i="3"/>
  <c r="AC60" i="3" l="1"/>
  <c r="AD5" i="3"/>
  <c r="AC91" i="3"/>
  <c r="AC81" i="3"/>
  <c r="AC86" i="3"/>
  <c r="Z52" i="3"/>
  <c r="Z54" i="3" s="1"/>
  <c r="AA47" i="3"/>
  <c r="AA49" i="3" s="1"/>
  <c r="AA50" i="3" s="1"/>
  <c r="AD144" i="3"/>
  <c r="AC145" i="3"/>
  <c r="AD70" i="3"/>
  <c r="AD76" i="3" s="1"/>
  <c r="AE63" i="3"/>
  <c r="AF65" i="3" s="1"/>
  <c r="AA52" i="3" l="1"/>
  <c r="AA54" i="3" s="1"/>
  <c r="AB47" i="3"/>
  <c r="AB49" i="3" s="1"/>
  <c r="AB50" i="3" s="1"/>
  <c r="AD91" i="3"/>
  <c r="AD86" i="3"/>
  <c r="AD81" i="3"/>
  <c r="AF63" i="3"/>
  <c r="AG65" i="3" s="1"/>
  <c r="AE70" i="3"/>
  <c r="AE76" i="3" s="1"/>
  <c r="AD60" i="3"/>
  <c r="AE5" i="3"/>
  <c r="AE144" i="3"/>
  <c r="AD145" i="3"/>
  <c r="AE91" i="3" l="1"/>
  <c r="AE81" i="3"/>
  <c r="AE86" i="3"/>
  <c r="AE145" i="3"/>
  <c r="AF144" i="3"/>
  <c r="AG63" i="3"/>
  <c r="AF70" i="3"/>
  <c r="AF76" i="3" s="1"/>
  <c r="AC47" i="3"/>
  <c r="AC49" i="3" s="1"/>
  <c r="AC50" i="3" s="1"/>
  <c r="AB52" i="3"/>
  <c r="AB54" i="3" s="1"/>
  <c r="AE60" i="3"/>
  <c r="AF5" i="3"/>
  <c r="AG70" i="3" l="1"/>
  <c r="AG76" i="3" s="1"/>
  <c r="AH63" i="3"/>
  <c r="AF60" i="3"/>
  <c r="AG5" i="3"/>
  <c r="AF86" i="3"/>
  <c r="AF81" i="3"/>
  <c r="AF91" i="3"/>
  <c r="AF145" i="3"/>
  <c r="AG144" i="3"/>
  <c r="AD47" i="3"/>
  <c r="AD49" i="3" s="1"/>
  <c r="AD50" i="3" s="1"/>
  <c r="AC52" i="3"/>
  <c r="AC54" i="3" s="1"/>
  <c r="AH65" i="3"/>
  <c r="AH70" i="3" l="1"/>
  <c r="AH76" i="3" s="1"/>
  <c r="AH5" i="3"/>
  <c r="AH60" i="3" s="1"/>
  <c r="AG60" i="3"/>
  <c r="AD52" i="3"/>
  <c r="AD54" i="3" s="1"/>
  <c r="AE47" i="3"/>
  <c r="AE49" i="3" s="1"/>
  <c r="AE50" i="3" s="1"/>
  <c r="AH144" i="3"/>
  <c r="AH145" i="3" s="1"/>
  <c r="AG145" i="3"/>
  <c r="AG81" i="3"/>
  <c r="AG86" i="3"/>
  <c r="AG91" i="3"/>
  <c r="AF47" i="3" l="1"/>
  <c r="AF49" i="3" s="1"/>
  <c r="AF50" i="3" s="1"/>
  <c r="AE52" i="3"/>
  <c r="AE54" i="3" s="1"/>
  <c r="AH86" i="3"/>
  <c r="AH91" i="3"/>
  <c r="AH81" i="3"/>
  <c r="AF52" i="3" l="1"/>
  <c r="AF54" i="3" s="1"/>
  <c r="AG47" i="3"/>
  <c r="AG49" i="3" s="1"/>
  <c r="AG50" i="3" s="1"/>
  <c r="AG52" i="3" l="1"/>
  <c r="AG54" i="3" s="1"/>
  <c r="AH47" i="3"/>
  <c r="AH49" i="3" s="1"/>
  <c r="AH50" i="3" s="1"/>
  <c r="AH52" i="3" s="1"/>
  <c r="AH54" i="3" s="1"/>
</calcChain>
</file>

<file path=xl/comments1.xml><?xml version="1.0" encoding="utf-8"?>
<comments xmlns="http://schemas.openxmlformats.org/spreadsheetml/2006/main">
  <authors>
    <author>SchlSN</author>
  </authors>
  <commentList>
    <comment ref="E137" authorId="0" shapeId="0">
      <text>
        <r>
          <rPr>
            <b/>
            <sz val="9"/>
            <color indexed="81"/>
            <rFont val="Tahoma"/>
            <family val="2"/>
          </rPr>
          <t>SchlSN:</t>
        </r>
        <r>
          <rPr>
            <sz val="9"/>
            <color indexed="81"/>
            <rFont val="Tahoma"/>
            <family val="2"/>
          </rPr>
          <t xml:space="preserve">
CONFIRM CHANGE WITH TREASURY
</t>
        </r>
      </text>
    </comment>
  </commentList>
</comments>
</file>

<file path=xl/sharedStrings.xml><?xml version="1.0" encoding="utf-8"?>
<sst xmlns="http://schemas.openxmlformats.org/spreadsheetml/2006/main" count="289" uniqueCount="206">
  <si>
    <t>W Sales, Kgal</t>
  </si>
  <si>
    <t>S Sales, Kgal</t>
  </si>
  <si>
    <t>R Sales, Kgal</t>
  </si>
  <si>
    <t>('000s)</t>
  </si>
  <si>
    <t>Income before contributions</t>
  </si>
  <si>
    <t>Contribution from developers and others</t>
  </si>
  <si>
    <t>Depreciation</t>
  </si>
  <si>
    <t>Recognition of deferred costs and revenues, net</t>
  </si>
  <si>
    <t>Interest Expense</t>
  </si>
  <si>
    <t>Operating Free Cash Flow</t>
  </si>
  <si>
    <t xml:space="preserve">     + / (-) Changes to Working Capital</t>
  </si>
  <si>
    <t xml:space="preserve">      (-) Capital Expenditures</t>
  </si>
  <si>
    <t xml:space="preserve">      (-) Debt Service Interest Expense</t>
  </si>
  <si>
    <t xml:space="preserve">      (-) Scheduled Debt Service Principal Payments</t>
  </si>
  <si>
    <t>Funds Available for Corporate Purposes</t>
  </si>
  <si>
    <t xml:space="preserve">       (-) Early Debt Retirement / Line of Credit Payback</t>
  </si>
  <si>
    <t xml:space="preserve">       (-) City Contribution</t>
  </si>
  <si>
    <t>Deposit / (Withdrawal) from Funds</t>
  </si>
  <si>
    <t>Summary Free Cash Flow</t>
  </si>
  <si>
    <t xml:space="preserve">       (+) New Debt or Line of Credit Proceeds</t>
  </si>
  <si>
    <t xml:space="preserve">JEA    </t>
  </si>
  <si>
    <t xml:space="preserve">Confidential </t>
  </si>
  <si>
    <t>Water and Sewer System</t>
  </si>
  <si>
    <t>Statement of Revenues, Expenses, and Changes in Net Position</t>
  </si>
  <si>
    <t>at September 30,</t>
  </si>
  <si>
    <t>Actual</t>
  </si>
  <si>
    <t>Projection</t>
  </si>
  <si>
    <t>Operating revenues:</t>
  </si>
  <si>
    <t xml:space="preserve">     Water and Sewer</t>
  </si>
  <si>
    <t xml:space="preserve">     Other, net of allowances</t>
  </si>
  <si>
    <t xml:space="preserve">           Total operating revenues</t>
  </si>
  <si>
    <t>Operating expenses:</t>
  </si>
  <si>
    <t>Operations:</t>
  </si>
  <si>
    <t xml:space="preserve">     O&amp;M</t>
  </si>
  <si>
    <t xml:space="preserve">     Depreciation Expense - Less Regulatory Assets</t>
  </si>
  <si>
    <t xml:space="preserve">     Depreciation Expense - Regulatory Assets Pre &amp; Post 2015</t>
  </si>
  <si>
    <t xml:space="preserve">     Depreciation Expense</t>
  </si>
  <si>
    <t xml:space="preserve">     State utility taxes and franchise fees</t>
  </si>
  <si>
    <t xml:space="preserve">     Recognition of deferred costs and revenues, net</t>
  </si>
  <si>
    <t xml:space="preserve">          Total operating expenses</t>
  </si>
  <si>
    <t xml:space="preserve">          Operating income</t>
  </si>
  <si>
    <t>Nonoperating revenues (expenses):</t>
  </si>
  <si>
    <t xml:space="preserve">     Interest on debt</t>
  </si>
  <si>
    <t xml:space="preserve">     Debt Management Strategy Swap Expense</t>
  </si>
  <si>
    <t xml:space="preserve">     Investment income</t>
  </si>
  <si>
    <t xml:space="preserve">     Other revenue</t>
  </si>
  <si>
    <t xml:space="preserve">     Allowance for funds used during construction</t>
  </si>
  <si>
    <t xml:space="preserve">     Other expense</t>
  </si>
  <si>
    <t xml:space="preserve">     Other interest, net</t>
  </si>
  <si>
    <t>Gain / Loss on Sale of Asset</t>
  </si>
  <si>
    <t>Total nonoperating revenues (expenses)</t>
  </si>
  <si>
    <t>Income before contributions &amp; special item</t>
  </si>
  <si>
    <t>Levered OFCF</t>
  </si>
  <si>
    <t>Special item</t>
  </si>
  <si>
    <t>Contributions (to) from:</t>
  </si>
  <si>
    <t>General fund, City of Jacksonville</t>
  </si>
  <si>
    <t>Developers and other</t>
  </si>
  <si>
    <t>Reduction of plant costs recovered through contributions</t>
  </si>
  <si>
    <t>Total contributions</t>
  </si>
  <si>
    <t>Change in Net position</t>
  </si>
  <si>
    <t>Net position - beginning of period, originally reported</t>
  </si>
  <si>
    <t>Effect of change in accounting</t>
  </si>
  <si>
    <t>Net position, beginning of period, as restated</t>
  </si>
  <si>
    <t>Net position - end of period</t>
  </si>
  <si>
    <t>RONA</t>
  </si>
  <si>
    <t>Chagne in Net Position Check</t>
  </si>
  <si>
    <t>Schedule of Debt Service Coverage</t>
  </si>
  <si>
    <t>Revenues</t>
  </si>
  <si>
    <t xml:space="preserve">     Water</t>
  </si>
  <si>
    <t xml:space="preserve">     Water Capacity Fees</t>
  </si>
  <si>
    <t xml:space="preserve">     Sewer </t>
  </si>
  <si>
    <t xml:space="preserve">     Sewer Capacity Fees</t>
  </si>
  <si>
    <t xml:space="preserve">     Investment Income</t>
  </si>
  <si>
    <t xml:space="preserve">     Other</t>
  </si>
  <si>
    <t xml:space="preserve">     Plus:  amounts paid from the environmental rate stabilization fund into the revenue fund</t>
  </si>
  <si>
    <t xml:space="preserve">     Less:  amounts paid from the revenue fund into the enviornmental rate stabilization fund</t>
  </si>
  <si>
    <t>Total Revenues</t>
  </si>
  <si>
    <t>Operating Expenses</t>
  </si>
  <si>
    <t xml:space="preserve">     Operations and maintenance expense including franchise fee taxes</t>
  </si>
  <si>
    <t>Total operating expenses</t>
  </si>
  <si>
    <t>Net Revenues</t>
  </si>
  <si>
    <t>Senior debt service</t>
  </si>
  <si>
    <t xml:space="preserve">     Less: Build America Bonds Subsidy</t>
  </si>
  <si>
    <t>Aggregate senior debt service</t>
  </si>
  <si>
    <t>Senior debt service coverage</t>
  </si>
  <si>
    <t xml:space="preserve">     Plus: aggregate subordinate debt service on outstanding subordinated debt</t>
  </si>
  <si>
    <t>Total aggregate debt service and aggregate subordinated debt service</t>
  </si>
  <si>
    <t>Senior and subordinated debt service coverage</t>
  </si>
  <si>
    <t xml:space="preserve"> </t>
  </si>
  <si>
    <t>Other fixed charges - city contribution</t>
  </si>
  <si>
    <t>Total fixed charges</t>
  </si>
  <si>
    <t>Fixed charge coverage</t>
  </si>
  <si>
    <t>Senior and subordinated debt service coverage (less capacity fee revenue)</t>
  </si>
  <si>
    <t>Financial Ratios</t>
  </si>
  <si>
    <t>Debt to Assets Ratio</t>
  </si>
  <si>
    <t>Total Debt</t>
  </si>
  <si>
    <t>Add: Debt due within one year</t>
  </si>
  <si>
    <t>Less: Debt service reserve account</t>
  </si>
  <si>
    <t>Less: Debt service sinking funds</t>
  </si>
  <si>
    <t>Add: Accrued Interest payable</t>
  </si>
  <si>
    <t>Total Net Funded Debt</t>
  </si>
  <si>
    <t>Net Fixed Assets:</t>
  </si>
  <si>
    <t>Utility Plant, Net</t>
  </si>
  <si>
    <t>Total Net Fixed Assets (Plant, net)</t>
  </si>
  <si>
    <t>Net Working Capital</t>
  </si>
  <si>
    <t>Total  Current Assets</t>
  </si>
  <si>
    <t>Less: Materials and Inventories</t>
  </si>
  <si>
    <t>Less: Total Current Liabilities</t>
  </si>
  <si>
    <t>Total Net Working Capital</t>
  </si>
  <si>
    <t>Total Net Fixed Assets plus net working capital</t>
  </si>
  <si>
    <t>Debt to Capitalization Ratio</t>
  </si>
  <si>
    <t>Bonds Payable, less current portion</t>
  </si>
  <si>
    <t>Revenue bonds and line of credit due within one year</t>
  </si>
  <si>
    <t>Revolving Credit Facility</t>
  </si>
  <si>
    <t>Total Net Position</t>
  </si>
  <si>
    <t>Total Capital</t>
  </si>
  <si>
    <t>Debt to Capitalization  Ratio</t>
  </si>
  <si>
    <t>Days Cash</t>
  </si>
  <si>
    <t>Days Cash on Hand</t>
  </si>
  <si>
    <t>Days Cash on Hand Adjusted</t>
  </si>
  <si>
    <t>Days Liquidity</t>
  </si>
  <si>
    <t>Days Liquidity Ratio</t>
  </si>
  <si>
    <t>JEA WATER &amp; SEWER SYSTEM</t>
  </si>
  <si>
    <t>DEBT SERVICE COVERAGE PROJECTIONS</t>
  </si>
  <si>
    <t>OPERATING REVENUES:</t>
  </si>
  <si>
    <t>Fiscal Year 2017</t>
  </si>
  <si>
    <t>Fiscal Year 2018</t>
  </si>
  <si>
    <t>Fiscal Year 2019</t>
  </si>
  <si>
    <t>Fiscal Year 2020</t>
  </si>
  <si>
    <t>Fiscal Year 2021</t>
  </si>
  <si>
    <t>Fiscal Year 2022</t>
  </si>
  <si>
    <t xml:space="preserve">     Water Sales</t>
  </si>
  <si>
    <t xml:space="preserve">     Sewer Sales</t>
  </si>
  <si>
    <t xml:space="preserve">     Reclaimed Sales</t>
  </si>
  <si>
    <t xml:space="preserve">     Environmental Sales</t>
  </si>
  <si>
    <t xml:space="preserve">     Franchise Fee Revenues</t>
  </si>
  <si>
    <t xml:space="preserve">          Uncollectibles</t>
  </si>
  <si>
    <t xml:space="preserve">     Capacity Fees</t>
  </si>
  <si>
    <t xml:space="preserve">     Extension Fees: Growth</t>
  </si>
  <si>
    <t xml:space="preserve">     Amounts Paid From Rate Stabilization Fund into Revenue Fund</t>
  </si>
  <si>
    <t xml:space="preserve">     Amounts Paid From Revenue Fund into Rate Stabilization Fund</t>
  </si>
  <si>
    <t xml:space="preserve">     Other Revenues net of Uncollectibles</t>
  </si>
  <si>
    <t>Total Operating Revenues</t>
  </si>
  <si>
    <t>OPERATING EXPENSES:</t>
  </si>
  <si>
    <t>Operations and Maintenance Expenses</t>
  </si>
  <si>
    <t>Franchise Fee Taxes</t>
  </si>
  <si>
    <t>Total Operating Expenses</t>
  </si>
  <si>
    <t>OTHER DEDUCTIONS:</t>
  </si>
  <si>
    <t xml:space="preserve">          JEA's Net Senior Debt Service</t>
  </si>
  <si>
    <t xml:space="preserve">          JEA's Subordinated Debt Service</t>
  </si>
  <si>
    <t xml:space="preserve">     JEA's Total Debt Service</t>
  </si>
  <si>
    <t xml:space="preserve">     Debt Service: Principal</t>
  </si>
  <si>
    <t xml:space="preserve">     Debt Service: Interest</t>
  </si>
  <si>
    <t xml:space="preserve">        JEA's Total Debt Service</t>
  </si>
  <si>
    <t xml:space="preserve">        Contribution to City</t>
  </si>
  <si>
    <t>SENIOR DEBT SERVICE COVERAGE</t>
  </si>
  <si>
    <t>SENIOR AND SUBORDINATED DEBT SERVICE COVERAGE</t>
  </si>
  <si>
    <t>FIXED COVERAGE</t>
  </si>
  <si>
    <t>WATER SALES (KGALS)</t>
  </si>
  <si>
    <t>Growth Rate</t>
  </si>
  <si>
    <t>SEWER SALES (KGALS)</t>
  </si>
  <si>
    <t>RECLAIMED WATER SALES (KGALS)</t>
  </si>
  <si>
    <t>REVISED - DEBT TO ASSET RATIO</t>
  </si>
  <si>
    <t>Add: Debt Due Within 1 YR</t>
  </si>
  <si>
    <t>Less</t>
  </si>
  <si>
    <t>Debt Service Reserve Acct</t>
  </si>
  <si>
    <t>Debt Service Sinking Funds</t>
  </si>
  <si>
    <t>Plus: Accrued Interest Payable</t>
  </si>
  <si>
    <t>Current Assets</t>
  </si>
  <si>
    <t>Cash and Equiv &amp; Investments</t>
  </si>
  <si>
    <t>Customer Accounts</t>
  </si>
  <si>
    <t>Misc A/R</t>
  </si>
  <si>
    <t>Interest Receivable</t>
  </si>
  <si>
    <t>Sub-total</t>
  </si>
  <si>
    <t>Less Total Current Liabilities</t>
  </si>
  <si>
    <t>Total Net Fixed Assets plus Net Working Capital</t>
  </si>
  <si>
    <t>Debt to Asset Ratio</t>
  </si>
  <si>
    <t>OLD</t>
  </si>
  <si>
    <t>Less: Debt Service Reserve Funds</t>
  </si>
  <si>
    <t>Add: Accrued Debt Interest Payable</t>
  </si>
  <si>
    <t>Add Prepaid Assets for Interlocal Sales Fees</t>
  </si>
  <si>
    <t>Total Restricted Assets</t>
  </si>
  <si>
    <t>Total Liabilities Payable from Restricted Assets</t>
  </si>
  <si>
    <t>Plus: Principal Debt Due Within One Year</t>
  </si>
  <si>
    <t>Interest Payable</t>
  </si>
  <si>
    <t>Operating Revenues</t>
  </si>
  <si>
    <t>Actual 2018</t>
  </si>
  <si>
    <t>'Status Quo' Projected 2018*</t>
  </si>
  <si>
    <t>Vol Rev</t>
  </si>
  <si>
    <t>CoJ Contr</t>
  </si>
  <si>
    <t>Var Cost</t>
  </si>
  <si>
    <t>kgal</t>
  </si>
  <si>
    <t>FCF</t>
  </si>
  <si>
    <t>FCF Yield</t>
  </si>
  <si>
    <t>Estimated 2018 Lost FCF</t>
  </si>
  <si>
    <t>*Projection based on Annual Growth Rate 2000-2007, Kgal</t>
  </si>
  <si>
    <t xml:space="preserve">     O&amp;M growth percentage</t>
  </si>
  <si>
    <t>2019-2030</t>
  </si>
  <si>
    <t>O&amp;M</t>
  </si>
  <si>
    <t>Taxes, other</t>
  </si>
  <si>
    <t>Capex</t>
  </si>
  <si>
    <t>Debt service</t>
  </si>
  <si>
    <t>City contribution</t>
  </si>
  <si>
    <t>Total</t>
  </si>
  <si>
    <t>Revenue</t>
  </si>
  <si>
    <t>Contribution from developers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</si>
</sst>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 d\,\ yyyy;@"/>
    <numFmt numFmtId="167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2"/>
      <color theme="0"/>
      <name val="Arial"/>
      <family val="2"/>
    </font>
    <font>
      <b/>
      <sz val="10"/>
      <color theme="0"/>
      <name val="Arial"/>
      <family val="2"/>
    </font>
    <font>
      <sz val="12"/>
      <color rgb="FF0033CC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2"/>
      <color rgb="FF0000FF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i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38">
    <xf numFmtId="0" fontId="0" fillId="0" borderId="0" xfId="0"/>
    <xf numFmtId="1" fontId="7" fillId="2" borderId="3" xfId="0" applyNumberFormat="1" applyFont="1" applyFill="1" applyBorder="1" applyAlignment="1" applyProtection="1">
      <alignment horizontal="center"/>
    </xf>
    <xf numFmtId="1" fontId="7" fillId="2" borderId="5" xfId="0" applyNumberFormat="1" applyFont="1" applyFill="1" applyBorder="1" applyAlignment="1" applyProtection="1">
      <alignment horizontal="center"/>
    </xf>
    <xf numFmtId="1" fontId="7" fillId="2" borderId="6" xfId="0" applyNumberFormat="1" applyFont="1" applyFill="1" applyBorder="1" applyAlignment="1" applyProtection="1">
      <alignment horizontal="center"/>
    </xf>
    <xf numFmtId="164" fontId="0" fillId="0" borderId="0" xfId="2" applyNumberFormat="1" applyFont="1" applyBorder="1"/>
    <xf numFmtId="164" fontId="0" fillId="0" borderId="7" xfId="2" applyNumberFormat="1" applyFont="1" applyBorder="1"/>
    <xf numFmtId="41" fontId="6" fillId="0" borderId="9" xfId="5" quotePrefix="1" applyNumberFormat="1" applyFont="1" applyFill="1" applyBorder="1" applyAlignment="1" applyProtection="1">
      <alignment horizontal="left"/>
    </xf>
    <xf numFmtId="41" fontId="5" fillId="0" borderId="10" xfId="5" quotePrefix="1" applyNumberFormat="1" applyFont="1" applyFill="1" applyBorder="1" applyAlignment="1" applyProtection="1">
      <alignment horizontal="left"/>
    </xf>
    <xf numFmtId="41" fontId="8" fillId="0" borderId="11" xfId="5" quotePrefix="1" applyNumberFormat="1" applyFont="1" applyFill="1" applyBorder="1" applyAlignment="1" applyProtection="1">
      <alignment horizontal="left" indent="1"/>
    </xf>
    <xf numFmtId="41" fontId="9" fillId="0" borderId="11" xfId="5" quotePrefix="1" applyNumberFormat="1" applyFont="1" applyFill="1" applyBorder="1" applyAlignment="1" applyProtection="1">
      <alignment horizontal="left" indent="1"/>
    </xf>
    <xf numFmtId="41" fontId="5" fillId="0" borderId="9" xfId="5" quotePrefix="1" applyNumberFormat="1" applyFont="1" applyFill="1" applyBorder="1" applyAlignment="1" applyProtection="1">
      <alignment horizontal="left"/>
    </xf>
    <xf numFmtId="41" fontId="9" fillId="0" borderId="11" xfId="5" quotePrefix="1" applyNumberFormat="1" applyFont="1" applyFill="1" applyBorder="1" applyAlignment="1" applyProtection="1">
      <alignment horizontal="left"/>
    </xf>
    <xf numFmtId="41" fontId="5" fillId="0" borderId="12" xfId="5" quotePrefix="1" applyNumberFormat="1" applyFont="1" applyFill="1" applyBorder="1" applyAlignment="1" applyProtection="1">
      <alignment horizontal="left"/>
    </xf>
    <xf numFmtId="41" fontId="8" fillId="0" borderId="11" xfId="5" quotePrefix="1" applyNumberFormat="1" applyFont="1" applyFill="1" applyBorder="1" applyAlignment="1" applyProtection="1">
      <alignment horizontal="left"/>
    </xf>
    <xf numFmtId="41" fontId="5" fillId="0" borderId="4" xfId="5" quotePrefix="1" applyNumberFormat="1" applyFont="1" applyFill="1" applyBorder="1" applyAlignment="1" applyProtection="1">
      <alignment horizontal="left"/>
    </xf>
    <xf numFmtId="0" fontId="9" fillId="0" borderId="0" xfId="4" applyFont="1" applyBorder="1"/>
    <xf numFmtId="165" fontId="9" fillId="0" borderId="0" xfId="1" applyNumberFormat="1" applyFont="1"/>
    <xf numFmtId="164" fontId="0" fillId="0" borderId="1" xfId="2" applyNumberFormat="1" applyFont="1" applyBorder="1"/>
    <xf numFmtId="164" fontId="0" fillId="0" borderId="13" xfId="2" applyNumberFormat="1" applyFont="1" applyBorder="1"/>
    <xf numFmtId="164" fontId="0" fillId="0" borderId="14" xfId="2" applyNumberFormat="1" applyFont="1" applyBorder="1"/>
    <xf numFmtId="164" fontId="2" fillId="0" borderId="0" xfId="2" applyNumberFormat="1" applyFont="1" applyBorder="1"/>
    <xf numFmtId="164" fontId="2" fillId="0" borderId="7" xfId="2" applyNumberFormat="1" applyFont="1" applyBorder="1"/>
    <xf numFmtId="164" fontId="2" fillId="0" borderId="1" xfId="2" applyNumberFormat="1" applyFont="1" applyBorder="1"/>
    <xf numFmtId="164" fontId="2" fillId="0" borderId="13" xfId="2" applyNumberFormat="1" applyFont="1" applyBorder="1"/>
    <xf numFmtId="164" fontId="2" fillId="0" borderId="14" xfId="2" applyNumberFormat="1" applyFont="1" applyBorder="1"/>
    <xf numFmtId="164" fontId="2" fillId="0" borderId="2" xfId="2" applyNumberFormat="1" applyFont="1" applyBorder="1"/>
    <xf numFmtId="164" fontId="2" fillId="0" borderId="15" xfId="2" applyNumberFormat="1" applyFont="1" applyBorder="1"/>
    <xf numFmtId="164" fontId="2" fillId="0" borderId="16" xfId="2" applyNumberFormat="1" applyFont="1" applyBorder="1"/>
    <xf numFmtId="164" fontId="2" fillId="0" borderId="8" xfId="2" applyNumberFormat="1" applyFont="1" applyBorder="1"/>
    <xf numFmtId="164" fontId="2" fillId="0" borderId="5" xfId="2" applyNumberFormat="1" applyFont="1" applyBorder="1"/>
    <xf numFmtId="164" fontId="2" fillId="0" borderId="6" xfId="2" applyNumberFormat="1" applyFont="1" applyBorder="1"/>
    <xf numFmtId="165" fontId="0" fillId="0" borderId="0" xfId="1" applyNumberFormat="1" applyFont="1"/>
    <xf numFmtId="39" fontId="5" fillId="0" borderId="0" xfId="6" applyNumberFormat="1" applyFont="1" applyFill="1" applyBorder="1"/>
    <xf numFmtId="39" fontId="4" fillId="0" borderId="0" xfId="6" applyNumberFormat="1" applyFont="1" applyFill="1" applyBorder="1"/>
    <xf numFmtId="39" fontId="4" fillId="3" borderId="0" xfId="6" applyNumberFormat="1" applyFont="1" applyFill="1" applyBorder="1"/>
    <xf numFmtId="166" fontId="5" fillId="0" borderId="0" xfId="6" applyNumberFormat="1" applyFont="1" applyFill="1" applyBorder="1" applyAlignment="1">
      <alignment horizontal="left"/>
    </xf>
    <xf numFmtId="166" fontId="5" fillId="0" borderId="0" xfId="6" applyNumberFormat="1" applyFont="1" applyFill="1" applyBorder="1"/>
    <xf numFmtId="39" fontId="10" fillId="3" borderId="0" xfId="6" applyNumberFormat="1" applyFont="1" applyFill="1" applyBorder="1" applyAlignment="1">
      <alignment horizontal="center"/>
    </xf>
    <xf numFmtId="0" fontId="7" fillId="3" borderId="0" xfId="6" applyNumberFormat="1" applyFont="1" applyFill="1" applyBorder="1" applyAlignment="1" applyProtection="1">
      <alignment horizontal="left"/>
    </xf>
    <xf numFmtId="39" fontId="11" fillId="3" borderId="0" xfId="6" applyNumberFormat="1" applyFont="1" applyFill="1" applyBorder="1" applyAlignment="1">
      <alignment horizontal="center" vertical="center"/>
    </xf>
    <xf numFmtId="0" fontId="11" fillId="3" borderId="0" xfId="6" quotePrefix="1" applyNumberFormat="1" applyFont="1" applyFill="1" applyBorder="1" applyAlignment="1" applyProtection="1">
      <alignment horizontal="center" vertical="center"/>
    </xf>
    <xf numFmtId="39" fontId="11" fillId="0" borderId="0" xfId="6" applyNumberFormat="1" applyFont="1" applyFill="1" applyBorder="1" applyAlignment="1">
      <alignment horizontal="center" vertical="center"/>
    </xf>
    <xf numFmtId="39" fontId="5" fillId="4" borderId="1" xfId="6" applyNumberFormat="1" applyFont="1" applyFill="1" applyBorder="1"/>
    <xf numFmtId="39" fontId="4" fillId="4" borderId="13" xfId="6" applyNumberFormat="1" applyFont="1" applyFill="1" applyBorder="1"/>
    <xf numFmtId="39" fontId="4" fillId="4" borderId="14" xfId="6" applyNumberFormat="1" applyFont="1" applyFill="1" applyBorder="1"/>
    <xf numFmtId="39" fontId="4" fillId="4" borderId="17" xfId="6" applyNumberFormat="1" applyFont="1" applyFill="1" applyBorder="1"/>
    <xf numFmtId="39" fontId="3" fillId="4" borderId="0" xfId="6" applyNumberFormat="1" applyFont="1" applyFill="1" applyBorder="1"/>
    <xf numFmtId="42" fontId="12" fillId="4" borderId="0" xfId="6" applyNumberFormat="1" applyFont="1" applyFill="1" applyBorder="1"/>
    <xf numFmtId="42" fontId="13" fillId="4" borderId="0" xfId="6" applyNumberFormat="1" applyFont="1" applyFill="1" applyBorder="1"/>
    <xf numFmtId="42" fontId="13" fillId="4" borderId="7" xfId="6" applyNumberFormat="1" applyFont="1" applyFill="1" applyBorder="1"/>
    <xf numFmtId="39" fontId="3" fillId="0" borderId="0" xfId="6" applyNumberFormat="1" applyFont="1" applyFill="1" applyBorder="1"/>
    <xf numFmtId="39" fontId="3" fillId="3" borderId="0" xfId="6" applyNumberFormat="1" applyFont="1" applyFill="1" applyBorder="1"/>
    <xf numFmtId="39" fontId="5" fillId="4" borderId="2" xfId="6" applyNumberFormat="1" applyFont="1" applyFill="1" applyBorder="1"/>
    <xf numFmtId="39" fontId="4" fillId="4" borderId="15" xfId="6" applyNumberFormat="1" applyFont="1" applyFill="1" applyBorder="1"/>
    <xf numFmtId="42" fontId="5" fillId="4" borderId="15" xfId="6" applyNumberFormat="1" applyFont="1" applyFill="1" applyBorder="1"/>
    <xf numFmtId="42" fontId="5" fillId="4" borderId="16" xfId="6" applyNumberFormat="1" applyFont="1" applyFill="1" applyBorder="1"/>
    <xf numFmtId="39" fontId="14" fillId="0" borderId="0" xfId="6" applyNumberFormat="1" applyFont="1" applyFill="1" applyBorder="1"/>
    <xf numFmtId="10" fontId="4" fillId="0" borderId="0" xfId="6" applyNumberFormat="1" applyFont="1" applyFill="1" applyBorder="1"/>
    <xf numFmtId="39" fontId="4" fillId="4" borderId="0" xfId="6" applyNumberFormat="1" applyFont="1" applyFill="1" applyBorder="1"/>
    <xf numFmtId="39" fontId="3" fillId="4" borderId="7" xfId="6" applyNumberFormat="1" applyFont="1" applyFill="1" applyBorder="1"/>
    <xf numFmtId="37" fontId="4" fillId="4" borderId="0" xfId="6" applyNumberFormat="1" applyFont="1" applyFill="1" applyBorder="1"/>
    <xf numFmtId="37" fontId="4" fillId="4" borderId="7" xfId="6" applyNumberFormat="1" applyFont="1" applyFill="1" applyBorder="1"/>
    <xf numFmtId="42" fontId="4" fillId="4" borderId="0" xfId="6" applyNumberFormat="1" applyFont="1" applyFill="1" applyBorder="1"/>
    <xf numFmtId="42" fontId="4" fillId="4" borderId="7" xfId="6" applyNumberFormat="1" applyFont="1" applyFill="1" applyBorder="1"/>
    <xf numFmtId="39" fontId="5" fillId="5" borderId="0" xfId="6" applyNumberFormat="1" applyFont="1" applyFill="1" applyBorder="1"/>
    <xf numFmtId="42" fontId="5" fillId="0" borderId="0" xfId="6" applyNumberFormat="1" applyFont="1" applyFill="1" applyBorder="1"/>
    <xf numFmtId="39" fontId="4" fillId="4" borderId="8" xfId="6" applyNumberFormat="1" applyFont="1" applyFill="1" applyBorder="1"/>
    <xf numFmtId="39" fontId="4" fillId="4" borderId="5" xfId="6" applyNumberFormat="1" applyFont="1" applyFill="1" applyBorder="1"/>
    <xf numFmtId="42" fontId="4" fillId="4" borderId="5" xfId="6" applyNumberFormat="1" applyFont="1" applyFill="1" applyBorder="1"/>
    <xf numFmtId="39" fontId="5" fillId="4" borderId="18" xfId="6" applyNumberFormat="1" applyFont="1" applyFill="1" applyBorder="1"/>
    <xf numFmtId="39" fontId="4" fillId="4" borderId="3" xfId="6" applyNumberFormat="1" applyFont="1" applyFill="1" applyBorder="1"/>
    <xf numFmtId="42" fontId="5" fillId="4" borderId="3" xfId="6" applyNumberFormat="1" applyFont="1" applyFill="1" applyBorder="1"/>
    <xf numFmtId="42" fontId="5" fillId="4" borderId="19" xfId="6" applyNumberFormat="1" applyFont="1" applyFill="1" applyBorder="1"/>
    <xf numFmtId="39" fontId="5" fillId="6" borderId="1" xfId="6" applyNumberFormat="1" applyFont="1" applyFill="1" applyBorder="1"/>
    <xf numFmtId="39" fontId="4" fillId="6" borderId="13" xfId="6" applyNumberFormat="1" applyFont="1" applyFill="1" applyBorder="1"/>
    <xf numFmtId="42" fontId="5" fillId="6" borderId="13" xfId="6" applyNumberFormat="1" applyFont="1" applyFill="1" applyBorder="1"/>
    <xf numFmtId="42" fontId="5" fillId="6" borderId="14" xfId="6" applyNumberFormat="1" applyFont="1" applyFill="1" applyBorder="1"/>
    <xf numFmtId="39" fontId="5" fillId="6" borderId="17" xfId="6" applyNumberFormat="1" applyFont="1" applyFill="1" applyBorder="1"/>
    <xf numFmtId="39" fontId="4" fillId="6" borderId="0" xfId="6" applyNumberFormat="1" applyFont="1" applyFill="1" applyBorder="1"/>
    <xf numFmtId="42" fontId="15" fillId="6" borderId="0" xfId="6" applyNumberFormat="1" applyFont="1" applyFill="1" applyBorder="1"/>
    <xf numFmtId="42" fontId="4" fillId="6" borderId="0" xfId="6" applyNumberFormat="1" applyFont="1" applyFill="1" applyBorder="1"/>
    <xf numFmtId="42" fontId="4" fillId="6" borderId="7" xfId="6" applyNumberFormat="1" applyFont="1" applyFill="1" applyBorder="1"/>
    <xf numFmtId="39" fontId="5" fillId="6" borderId="18" xfId="6" applyNumberFormat="1" applyFont="1" applyFill="1" applyBorder="1"/>
    <xf numFmtId="39" fontId="4" fillId="6" borderId="3" xfId="6" applyNumberFormat="1" applyFont="1" applyFill="1" applyBorder="1"/>
    <xf numFmtId="42" fontId="5" fillId="6" borderId="3" xfId="6" applyNumberFormat="1" applyFont="1" applyFill="1" applyBorder="1"/>
    <xf numFmtId="42" fontId="5" fillId="6" borderId="19" xfId="6" applyNumberFormat="1" applyFont="1" applyFill="1" applyBorder="1"/>
    <xf numFmtId="10" fontId="5" fillId="0" borderId="0" xfId="7" applyNumberFormat="1" applyFont="1" applyFill="1" applyBorder="1" applyProtection="1"/>
    <xf numFmtId="39" fontId="16" fillId="0" borderId="1" xfId="6" applyNumberFormat="1" applyFont="1" applyFill="1" applyBorder="1"/>
    <xf numFmtId="39" fontId="17" fillId="0" borderId="13" xfId="6" applyNumberFormat="1" applyFont="1" applyFill="1" applyBorder="1"/>
    <xf numFmtId="37" fontId="18" fillId="0" borderId="13" xfId="6" applyNumberFormat="1" applyFont="1" applyFill="1" applyBorder="1"/>
    <xf numFmtId="37" fontId="17" fillId="0" borderId="13" xfId="6" applyNumberFormat="1" applyFont="1" applyFill="1" applyBorder="1"/>
    <xf numFmtId="37" fontId="17" fillId="0" borderId="14" xfId="6" applyNumberFormat="1" applyFont="1" applyFill="1" applyBorder="1"/>
    <xf numFmtId="39" fontId="17" fillId="0" borderId="0" xfId="6" applyNumberFormat="1" applyFont="1" applyFill="1" applyBorder="1"/>
    <xf numFmtId="39" fontId="17" fillId="3" borderId="0" xfId="6" applyNumberFormat="1" applyFont="1" applyFill="1" applyBorder="1"/>
    <xf numFmtId="39" fontId="16" fillId="0" borderId="17" xfId="6" applyNumberFormat="1" applyFont="1" applyFill="1" applyBorder="1"/>
    <xf numFmtId="37" fontId="17" fillId="0" borderId="0" xfId="6" applyNumberFormat="1" applyFont="1" applyFill="1" applyBorder="1"/>
    <xf numFmtId="37" fontId="17" fillId="0" borderId="7" xfId="6" applyNumberFormat="1" applyFont="1" applyFill="1" applyBorder="1"/>
    <xf numFmtId="39" fontId="16" fillId="0" borderId="8" xfId="6" applyNumberFormat="1" applyFont="1" applyFill="1" applyBorder="1"/>
    <xf numFmtId="39" fontId="17" fillId="0" borderId="5" xfId="6" applyNumberFormat="1" applyFont="1" applyFill="1" applyBorder="1"/>
    <xf numFmtId="42" fontId="16" fillId="0" borderId="5" xfId="6" applyNumberFormat="1" applyFont="1" applyFill="1" applyBorder="1" applyProtection="1"/>
    <xf numFmtId="42" fontId="16" fillId="0" borderId="6" xfId="6" applyNumberFormat="1" applyFont="1" applyFill="1" applyBorder="1" applyProtection="1"/>
    <xf numFmtId="0" fontId="7" fillId="0" borderId="0" xfId="6" applyNumberFormat="1" applyFont="1" applyFill="1" applyBorder="1" applyAlignment="1" applyProtection="1">
      <alignment horizontal="left"/>
    </xf>
    <xf numFmtId="39" fontId="3" fillId="4" borderId="13" xfId="6" applyNumberFormat="1" applyFont="1" applyFill="1" applyBorder="1"/>
    <xf numFmtId="39" fontId="3" fillId="4" borderId="14" xfId="6" applyNumberFormat="1" applyFont="1" applyFill="1" applyBorder="1"/>
    <xf numFmtId="42" fontId="15" fillId="4" borderId="0" xfId="6" applyNumberFormat="1" applyFont="1" applyFill="1" applyBorder="1"/>
    <xf numFmtId="44" fontId="13" fillId="4" borderId="7" xfId="6" applyNumberFormat="1" applyFont="1" applyFill="1" applyBorder="1"/>
    <xf numFmtId="39" fontId="5" fillId="4" borderId="8" xfId="6" applyNumberFormat="1" applyFont="1" applyFill="1" applyBorder="1"/>
    <xf numFmtId="39" fontId="3" fillId="4" borderId="5" xfId="6" applyNumberFormat="1" applyFont="1" applyFill="1" applyBorder="1"/>
    <xf numFmtId="42" fontId="5" fillId="4" borderId="5" xfId="6" applyNumberFormat="1" applyFont="1" applyFill="1" applyBorder="1"/>
    <xf numFmtId="42" fontId="5" fillId="4" borderId="6" xfId="6" applyNumberFormat="1" applyFont="1" applyFill="1" applyBorder="1"/>
    <xf numFmtId="39" fontId="3" fillId="4" borderId="15" xfId="6" applyNumberFormat="1" applyFont="1" applyFill="1" applyBorder="1"/>
    <xf numFmtId="42" fontId="13" fillId="0" borderId="0" xfId="6" applyNumberFormat="1" applyFont="1" applyFill="1" applyBorder="1"/>
    <xf numFmtId="42" fontId="15" fillId="4" borderId="13" xfId="6" applyNumberFormat="1" applyFont="1" applyFill="1" applyBorder="1"/>
    <xf numFmtId="42" fontId="13" fillId="4" borderId="13" xfId="6" applyNumberFormat="1" applyFont="1" applyFill="1" applyBorder="1"/>
    <xf numFmtId="42" fontId="13" fillId="4" borderId="14" xfId="6" applyNumberFormat="1" applyFont="1" applyFill="1" applyBorder="1"/>
    <xf numFmtId="39" fontId="3" fillId="4" borderId="3" xfId="6" applyNumberFormat="1" applyFont="1" applyFill="1" applyBorder="1"/>
    <xf numFmtId="39" fontId="5" fillId="4" borderId="3" xfId="6" applyNumberFormat="1" applyFont="1" applyFill="1" applyBorder="1"/>
    <xf numFmtId="39" fontId="5" fillId="4" borderId="19" xfId="6" applyNumberFormat="1" applyFont="1" applyFill="1" applyBorder="1"/>
    <xf numFmtId="39" fontId="14" fillId="4" borderId="13" xfId="6" applyNumberFormat="1" applyFont="1" applyFill="1" applyBorder="1"/>
    <xf numFmtId="42" fontId="19" fillId="4" borderId="13" xfId="6" applyNumberFormat="1" applyFont="1" applyFill="1" applyBorder="1"/>
    <xf numFmtId="42" fontId="19" fillId="4" borderId="14" xfId="6" applyNumberFormat="1" applyFont="1" applyFill="1" applyBorder="1"/>
    <xf numFmtId="39" fontId="14" fillId="3" borderId="0" xfId="6" applyNumberFormat="1" applyFont="1" applyFill="1" applyBorder="1"/>
    <xf numFmtId="39" fontId="5" fillId="0" borderId="20" xfId="6" applyNumberFormat="1" applyFont="1" applyFill="1" applyBorder="1"/>
    <xf numFmtId="39" fontId="3" fillId="0" borderId="21" xfId="6" applyNumberFormat="1" applyFont="1" applyFill="1" applyBorder="1"/>
    <xf numFmtId="0" fontId="7" fillId="3" borderId="0" xfId="6" quotePrefix="1" applyNumberFormat="1" applyFont="1" applyFill="1" applyBorder="1" applyAlignment="1" applyProtection="1">
      <alignment horizontal="center" vertical="center"/>
    </xf>
    <xf numFmtId="39" fontId="4" fillId="0" borderId="21" xfId="6" applyNumberFormat="1" applyFont="1" applyFill="1" applyBorder="1"/>
    <xf numFmtId="39" fontId="4" fillId="0" borderId="22" xfId="6" applyNumberFormat="1" applyFont="1" applyFill="1" applyBorder="1"/>
    <xf numFmtId="39" fontId="4" fillId="4" borderId="23" xfId="6" applyNumberFormat="1" applyFont="1" applyFill="1" applyBorder="1"/>
    <xf numFmtId="42" fontId="4" fillId="4" borderId="0" xfId="6" applyNumberFormat="1" applyFont="1" applyFill="1" applyBorder="1" applyAlignment="1">
      <alignment horizontal="right"/>
    </xf>
    <xf numFmtId="39" fontId="4" fillId="4" borderId="24" xfId="6" applyNumberFormat="1" applyFont="1" applyFill="1" applyBorder="1"/>
    <xf numFmtId="42" fontId="4" fillId="4" borderId="13" xfId="6" applyNumberFormat="1" applyFont="1" applyFill="1" applyBorder="1" applyAlignment="1">
      <alignment horizontal="right"/>
    </xf>
    <xf numFmtId="39" fontId="4" fillId="0" borderId="23" xfId="6" applyNumberFormat="1" applyFont="1" applyFill="1" applyBorder="1"/>
    <xf numFmtId="39" fontId="4" fillId="0" borderId="25" xfId="6" applyNumberFormat="1" applyFont="1" applyFill="1" applyBorder="1"/>
    <xf numFmtId="42" fontId="4" fillId="0" borderId="0" xfId="6" applyNumberFormat="1" applyFont="1" applyFill="1" applyBorder="1" applyAlignment="1">
      <alignment horizontal="right"/>
    </xf>
    <xf numFmtId="42" fontId="4" fillId="0" borderId="25" xfId="6" applyNumberFormat="1" applyFont="1" applyFill="1" applyBorder="1" applyAlignment="1">
      <alignment horizontal="right"/>
    </xf>
    <xf numFmtId="39" fontId="7" fillId="7" borderId="26" xfId="6" applyNumberFormat="1" applyFont="1" applyFill="1" applyBorder="1"/>
    <xf numFmtId="39" fontId="11" fillId="7" borderId="27" xfId="6" applyNumberFormat="1" applyFont="1" applyFill="1" applyBorder="1"/>
    <xf numFmtId="167" fontId="7" fillId="7" borderId="27" xfId="6" applyNumberFormat="1" applyFont="1" applyFill="1" applyBorder="1"/>
    <xf numFmtId="39" fontId="5" fillId="4" borderId="20" xfId="6" applyNumberFormat="1" applyFont="1" applyFill="1" applyBorder="1"/>
    <xf numFmtId="39" fontId="3" fillId="4" borderId="21" xfId="6" applyNumberFormat="1" applyFont="1" applyFill="1" applyBorder="1"/>
    <xf numFmtId="39" fontId="4" fillId="4" borderId="21" xfId="6" applyNumberFormat="1" applyFont="1" applyFill="1" applyBorder="1"/>
    <xf numFmtId="39" fontId="14" fillId="4" borderId="21" xfId="6" applyNumberFormat="1" applyFont="1" applyFill="1" applyBorder="1"/>
    <xf numFmtId="39" fontId="5" fillId="4" borderId="21" xfId="6" applyNumberFormat="1" applyFont="1" applyFill="1" applyBorder="1"/>
    <xf numFmtId="39" fontId="5" fillId="0" borderId="21" xfId="6" applyNumberFormat="1" applyFont="1" applyFill="1" applyBorder="1"/>
    <xf numFmtId="39" fontId="5" fillId="0" borderId="22" xfId="6" applyNumberFormat="1" applyFont="1" applyFill="1" applyBorder="1"/>
    <xf numFmtId="39" fontId="7" fillId="7" borderId="28" xfId="6" applyNumberFormat="1" applyFont="1" applyFill="1" applyBorder="1"/>
    <xf numFmtId="39" fontId="11" fillId="7" borderId="5" xfId="6" applyNumberFormat="1" applyFont="1" applyFill="1" applyBorder="1"/>
    <xf numFmtId="37" fontId="7" fillId="7" borderId="5" xfId="6" applyNumberFormat="1" applyFont="1" applyFill="1" applyBorder="1" applyAlignment="1">
      <alignment horizontal="right"/>
    </xf>
    <xf numFmtId="37" fontId="7" fillId="7" borderId="29" xfId="6" applyNumberFormat="1" applyFont="1" applyFill="1" applyBorder="1" applyAlignment="1">
      <alignment horizontal="right"/>
    </xf>
    <xf numFmtId="42" fontId="13" fillId="4" borderId="0" xfId="6" applyNumberFormat="1" applyFont="1" applyFill="1" applyBorder="1" applyAlignment="1">
      <alignment horizontal="right"/>
    </xf>
    <xf numFmtId="42" fontId="13" fillId="8" borderId="0" xfId="6" applyNumberFormat="1" applyFont="1" applyFill="1" applyBorder="1" applyAlignment="1">
      <alignment horizontal="right"/>
    </xf>
    <xf numFmtId="37" fontId="7" fillId="7" borderId="27" xfId="6" applyNumberFormat="1" applyFont="1" applyFill="1" applyBorder="1" applyAlignment="1">
      <alignment horizontal="right"/>
    </xf>
    <xf numFmtId="37" fontId="7" fillId="7" borderId="30" xfId="6" applyNumberFormat="1" applyFont="1" applyFill="1" applyBorder="1" applyAlignment="1">
      <alignment horizontal="right"/>
    </xf>
    <xf numFmtId="0" fontId="7" fillId="2" borderId="29" xfId="8" applyFont="1" applyFill="1" applyBorder="1" applyAlignment="1" applyProtection="1">
      <alignment horizontal="left"/>
      <protection locked="0"/>
    </xf>
    <xf numFmtId="39" fontId="3" fillId="0" borderId="13" xfId="6" applyNumberFormat="1" applyFont="1" applyFill="1" applyBorder="1"/>
    <xf numFmtId="0" fontId="10" fillId="2" borderId="4" xfId="8" applyFont="1" applyFill="1" applyBorder="1" applyAlignment="1">
      <alignment horizontal="centerContinuous"/>
    </xf>
    <xf numFmtId="0" fontId="10" fillId="2" borderId="4" xfId="8" applyFont="1" applyFill="1" applyBorder="1" applyAlignment="1">
      <alignment horizontal="center"/>
    </xf>
    <xf numFmtId="39" fontId="3" fillId="0" borderId="0" xfId="6" applyNumberFormat="1" applyFont="1" applyFill="1" applyBorder="1" applyAlignment="1">
      <alignment horizontal="center" vertical="center"/>
    </xf>
    <xf numFmtId="39" fontId="4" fillId="0" borderId="31" xfId="6" applyNumberFormat="1" applyFont="1" applyFill="1" applyBorder="1"/>
    <xf numFmtId="41" fontId="4" fillId="0" borderId="0" xfId="6" applyNumberFormat="1" applyFont="1" applyFill="1" applyBorder="1"/>
    <xf numFmtId="41" fontId="4" fillId="0" borderId="7" xfId="6" applyNumberFormat="1" applyFont="1" applyFill="1" applyBorder="1"/>
    <xf numFmtId="41" fontId="3" fillId="0" borderId="0" xfId="6" applyNumberFormat="1" applyFont="1" applyFill="1" applyBorder="1"/>
    <xf numFmtId="39" fontId="4" fillId="0" borderId="32" xfId="6" applyNumberFormat="1" applyFont="1" applyFill="1" applyBorder="1"/>
    <xf numFmtId="39" fontId="5" fillId="0" borderId="29" xfId="6" applyNumberFormat="1" applyFont="1" applyFill="1" applyBorder="1"/>
    <xf numFmtId="39" fontId="4" fillId="0" borderId="5" xfId="6" applyNumberFormat="1" applyFont="1" applyFill="1" applyBorder="1"/>
    <xf numFmtId="42" fontId="4" fillId="0" borderId="5" xfId="6" applyNumberFormat="1" applyFont="1" applyFill="1" applyBorder="1"/>
    <xf numFmtId="42" fontId="4" fillId="0" borderId="6" xfId="6" applyNumberFormat="1" applyFont="1" applyFill="1" applyBorder="1"/>
    <xf numFmtId="42" fontId="3" fillId="0" borderId="0" xfId="6" applyNumberFormat="1" applyFont="1" applyFill="1" applyBorder="1"/>
    <xf numFmtId="0" fontId="7" fillId="2" borderId="25" xfId="8" applyFont="1" applyFill="1" applyBorder="1" applyAlignment="1" applyProtection="1">
      <alignment horizontal="left"/>
      <protection locked="0"/>
    </xf>
    <xf numFmtId="42" fontId="3" fillId="0" borderId="7" xfId="6" applyNumberFormat="1" applyFont="1" applyFill="1" applyBorder="1"/>
    <xf numFmtId="39" fontId="5" fillId="0" borderId="29" xfId="6" applyNumberFormat="1" applyFont="1" applyFill="1" applyBorder="1" applyAlignment="1">
      <alignment horizontal="right"/>
    </xf>
    <xf numFmtId="39" fontId="3" fillId="0" borderId="25" xfId="6" applyNumberFormat="1" applyFont="1" applyFill="1" applyBorder="1"/>
    <xf numFmtId="39" fontId="4" fillId="0" borderId="13" xfId="6" applyNumberFormat="1" applyFont="1" applyFill="1" applyBorder="1"/>
    <xf numFmtId="41" fontId="4" fillId="0" borderId="13" xfId="6" applyNumberFormat="1" applyFont="1" applyFill="1" applyBorder="1"/>
    <xf numFmtId="41" fontId="4" fillId="0" borderId="14" xfId="6" applyNumberFormat="1" applyFont="1" applyFill="1" applyBorder="1"/>
    <xf numFmtId="39" fontId="4" fillId="0" borderId="3" xfId="6" applyNumberFormat="1" applyFont="1" applyFill="1" applyBorder="1"/>
    <xf numFmtId="41" fontId="4" fillId="0" borderId="3" xfId="6" applyNumberFormat="1" applyFont="1" applyFill="1" applyBorder="1"/>
    <xf numFmtId="41" fontId="4" fillId="0" borderId="19" xfId="6" applyNumberFormat="1" applyFont="1" applyFill="1" applyBorder="1"/>
    <xf numFmtId="39" fontId="4" fillId="0" borderId="29" xfId="6" applyNumberFormat="1" applyFont="1" applyFill="1" applyBorder="1"/>
    <xf numFmtId="41" fontId="4" fillId="0" borderId="5" xfId="6" applyNumberFormat="1" applyFont="1" applyFill="1" applyBorder="1"/>
    <xf numFmtId="41" fontId="4" fillId="0" borderId="6" xfId="6" applyNumberFormat="1" applyFont="1" applyFill="1" applyBorder="1"/>
    <xf numFmtId="39" fontId="5" fillId="0" borderId="25" xfId="6" applyNumberFormat="1" applyFont="1" applyFill="1" applyBorder="1"/>
    <xf numFmtId="39" fontId="4" fillId="0" borderId="0" xfId="6" applyNumberFormat="1" applyFont="1" applyFill="1" applyBorder="1" applyAlignment="1">
      <alignment horizontal="right"/>
    </xf>
    <xf numFmtId="39" fontId="4" fillId="0" borderId="7" xfId="6" applyNumberFormat="1" applyFont="1" applyFill="1" applyBorder="1" applyAlignment="1">
      <alignment horizontal="right"/>
    </xf>
    <xf numFmtId="39" fontId="3" fillId="0" borderId="0" xfId="6" applyNumberFormat="1" applyFont="1" applyFill="1" applyBorder="1" applyAlignment="1">
      <alignment horizontal="right"/>
    </xf>
    <xf numFmtId="39" fontId="5" fillId="0" borderId="32" xfId="6" applyNumberFormat="1" applyFont="1" applyFill="1" applyBorder="1"/>
    <xf numFmtId="39" fontId="4" fillId="0" borderId="3" xfId="6" applyNumberFormat="1" applyFont="1" applyFill="1" applyBorder="1" applyAlignment="1">
      <alignment horizontal="right"/>
    </xf>
    <xf numFmtId="39" fontId="4" fillId="0" borderId="19" xfId="6" applyNumberFormat="1" applyFont="1" applyFill="1" applyBorder="1" applyAlignment="1">
      <alignment horizontal="right"/>
    </xf>
    <xf numFmtId="39" fontId="3" fillId="0" borderId="29" xfId="6" applyNumberFormat="1" applyFont="1" applyFill="1" applyBorder="1"/>
    <xf numFmtId="39" fontId="3" fillId="0" borderId="5" xfId="6" applyNumberFormat="1" applyFont="1" applyFill="1" applyBorder="1"/>
    <xf numFmtId="42" fontId="3" fillId="0" borderId="5" xfId="6" applyNumberFormat="1" applyFont="1" applyFill="1" applyBorder="1"/>
    <xf numFmtId="42" fontId="3" fillId="0" borderId="6" xfId="6" applyNumberFormat="1" applyFont="1" applyFill="1" applyBorder="1"/>
    <xf numFmtId="37" fontId="4" fillId="0" borderId="13" xfId="6" applyNumberFormat="1" applyFont="1" applyFill="1" applyBorder="1"/>
    <xf numFmtId="37" fontId="4" fillId="0" borderId="14" xfId="6" applyNumberFormat="1" applyFont="1" applyFill="1" applyBorder="1"/>
    <xf numFmtId="37" fontId="3" fillId="0" borderId="0" xfId="6" applyNumberFormat="1" applyFont="1" applyFill="1" applyBorder="1"/>
    <xf numFmtId="37" fontId="4" fillId="0" borderId="0" xfId="6" applyNumberFormat="1" applyFont="1" applyFill="1" applyBorder="1"/>
    <xf numFmtId="167" fontId="4" fillId="0" borderId="0" xfId="6" applyNumberFormat="1" applyFont="1" applyFill="1" applyBorder="1"/>
    <xf numFmtId="167" fontId="4" fillId="0" borderId="7" xfId="6" applyNumberFormat="1" applyFont="1" applyFill="1" applyBorder="1"/>
    <xf numFmtId="167" fontId="3" fillId="0" borderId="0" xfId="6" applyNumberFormat="1" applyFont="1" applyFill="1" applyBorder="1"/>
    <xf numFmtId="37" fontId="4" fillId="0" borderId="7" xfId="6" applyNumberFormat="1" applyFont="1" applyFill="1" applyBorder="1"/>
    <xf numFmtId="37" fontId="4" fillId="0" borderId="3" xfId="6" applyNumberFormat="1" applyFont="1" applyFill="1" applyBorder="1"/>
    <xf numFmtId="167" fontId="4" fillId="0" borderId="3" xfId="6" applyNumberFormat="1" applyFont="1" applyFill="1" applyBorder="1"/>
    <xf numFmtId="167" fontId="4" fillId="0" borderId="19" xfId="6" applyNumberFormat="1" applyFont="1" applyFill="1" applyBorder="1"/>
    <xf numFmtId="39" fontId="20" fillId="9" borderId="0" xfId="6" applyNumberFormat="1" applyFont="1" applyFill="1" applyBorder="1"/>
    <xf numFmtId="39" fontId="3" fillId="0" borderId="3" xfId="6" applyNumberFormat="1" applyFont="1" applyFill="1" applyBorder="1"/>
    <xf numFmtId="165" fontId="9" fillId="0" borderId="13" xfId="1" applyNumberFormat="1" applyFont="1" applyBorder="1"/>
    <xf numFmtId="165" fontId="9" fillId="0" borderId="14" xfId="1" applyNumberFormat="1" applyFont="1" applyBorder="1"/>
    <xf numFmtId="0" fontId="9" fillId="0" borderId="17" xfId="4" applyFont="1" applyBorder="1"/>
    <xf numFmtId="165" fontId="9" fillId="0" borderId="0" xfId="1" applyNumberFormat="1" applyFont="1" applyBorder="1"/>
    <xf numFmtId="165" fontId="9" fillId="0" borderId="7" xfId="1" applyNumberFormat="1" applyFont="1" applyBorder="1"/>
    <xf numFmtId="165" fontId="9" fillId="0" borderId="3" xfId="1" applyNumberFormat="1" applyFont="1" applyBorder="1"/>
    <xf numFmtId="165" fontId="9" fillId="0" borderId="19" xfId="1" applyNumberFormat="1" applyFont="1" applyBorder="1"/>
    <xf numFmtId="0" fontId="23" fillId="0" borderId="0" xfId="4" applyFont="1" applyBorder="1"/>
    <xf numFmtId="0" fontId="23" fillId="0" borderId="0" xfId="0" applyFont="1"/>
    <xf numFmtId="0" fontId="23" fillId="0" borderId="1" xfId="4" applyFont="1" applyBorder="1"/>
    <xf numFmtId="0" fontId="23" fillId="0" borderId="17" xfId="4" applyFont="1" applyBorder="1"/>
    <xf numFmtId="0" fontId="23" fillId="0" borderId="18" xfId="0" applyFont="1" applyBorder="1"/>
    <xf numFmtId="0" fontId="11" fillId="2" borderId="5" xfId="0" quotePrefix="1" applyNumberFormat="1" applyFont="1" applyFill="1" applyBorder="1" applyAlignment="1" applyProtection="1">
      <alignment horizontal="center" vertical="center"/>
    </xf>
    <xf numFmtId="164" fontId="0" fillId="0" borderId="0" xfId="2" applyNumberFormat="1" applyFont="1"/>
    <xf numFmtId="0" fontId="0" fillId="7" borderId="0" xfId="0" applyFill="1"/>
    <xf numFmtId="44" fontId="0" fillId="0" borderId="0" xfId="2" applyFont="1"/>
    <xf numFmtId="44" fontId="0" fillId="0" borderId="0" xfId="0" applyNumberFormat="1"/>
    <xf numFmtId="0" fontId="24" fillId="0" borderId="0" xfId="0" applyFont="1"/>
    <xf numFmtId="42" fontId="0" fillId="0" borderId="0" xfId="0" applyNumberFormat="1"/>
    <xf numFmtId="10" fontId="25" fillId="10" borderId="0" xfId="1" applyNumberFormat="1" applyFont="1" applyFill="1" applyBorder="1"/>
    <xf numFmtId="41" fontId="5" fillId="0" borderId="0" xfId="5" quotePrefix="1" applyNumberFormat="1" applyFont="1" applyFill="1" applyBorder="1" applyAlignment="1" applyProtection="1">
      <alignment horizontal="left"/>
    </xf>
    <xf numFmtId="41" fontId="8" fillId="0" borderId="17" xfId="5" quotePrefix="1" applyNumberFormat="1" applyFont="1" applyFill="1" applyBorder="1" applyAlignment="1" applyProtection="1">
      <alignment horizontal="left" indent="1"/>
    </xf>
    <xf numFmtId="41" fontId="9" fillId="0" borderId="0" xfId="5" quotePrefix="1" applyNumberFormat="1" applyFont="1" applyFill="1" applyBorder="1" applyAlignment="1" applyProtection="1">
      <alignment horizontal="left" indent="1"/>
    </xf>
    <xf numFmtId="41" fontId="5" fillId="0" borderId="1" xfId="5" quotePrefix="1" applyNumberFormat="1" applyFont="1" applyFill="1" applyBorder="1" applyAlignment="1" applyProtection="1">
      <alignment horizontal="left"/>
    </xf>
    <xf numFmtId="41" fontId="9" fillId="0" borderId="0" xfId="5" quotePrefix="1" applyNumberFormat="1" applyFont="1" applyFill="1" applyBorder="1" applyAlignment="1" applyProtection="1">
      <alignment horizontal="left"/>
    </xf>
    <xf numFmtId="41" fontId="5" fillId="0" borderId="2" xfId="5" quotePrefix="1" applyNumberFormat="1" applyFont="1" applyFill="1" applyBorder="1" applyAlignment="1" applyProtection="1">
      <alignment horizontal="left"/>
    </xf>
    <xf numFmtId="41" fontId="8" fillId="0" borderId="0" xfId="5" quotePrefix="1" applyNumberFormat="1" applyFont="1" applyFill="1" applyBorder="1" applyAlignment="1" applyProtection="1">
      <alignment horizontal="left"/>
    </xf>
    <xf numFmtId="41" fontId="5" fillId="0" borderId="8" xfId="5" quotePrefix="1" applyNumberFormat="1" applyFont="1" applyFill="1" applyBorder="1" applyAlignment="1" applyProtection="1">
      <alignment horizontal="left"/>
    </xf>
    <xf numFmtId="0" fontId="26" fillId="0" borderId="0" xfId="4" applyFont="1" applyBorder="1"/>
    <xf numFmtId="165" fontId="26" fillId="0" borderId="0" xfId="9" applyNumberFormat="1" applyFont="1" applyBorder="1"/>
    <xf numFmtId="165" fontId="26" fillId="0" borderId="0" xfId="1" applyNumberFormat="1" applyFont="1" applyBorder="1"/>
    <xf numFmtId="0" fontId="27" fillId="0" borderId="0" xfId="4" applyFont="1" applyBorder="1"/>
    <xf numFmtId="164" fontId="0" fillId="0" borderId="0" xfId="0" applyNumberFormat="1"/>
  </cellXfs>
  <cellStyles count="10">
    <cellStyle name="Comma" xfId="1" builtinId="3"/>
    <cellStyle name="Comma 2" xfId="9"/>
    <cellStyle name="Currency" xfId="2" builtinId="4"/>
    <cellStyle name="Normal" xfId="0" builtinId="0"/>
    <cellStyle name="Normal 2" xfId="3"/>
    <cellStyle name="Normal 2 2" xfId="4"/>
    <cellStyle name="Normal 3" xfId="6"/>
    <cellStyle name="Normal 36 2" xfId="5"/>
    <cellStyle name="Normal_Debt Service Schedule for Rating Agency" xfId="8"/>
    <cellStyle name="Percent 2" xfId="7"/>
  </cellStyles>
  <dxfs count="2">
    <dxf>
      <font>
        <strike val="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ernalapps.corp.jea.com/vGDriveFiles/GenerationInfo/HRCurves/HEATR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jea.com\root\root\Users\EtoG\edwame\COMPAPER\Debt%20Service%20Fiscal%20Year%202002%20C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nce\Shared\FINANCIAL%20PLANNING%20AND%20RATES\Models%20(new%20folder)\Current\SPLASH%20Model%20FY19(Feb%2019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RC"/>
      <sheetName val="SOCC FORMAT"/>
      <sheetName val="load &amp; start MBTU"/>
      <sheetName val="start costs"/>
      <sheetName val="graphsheet"/>
      <sheetName val="LRG steam"/>
      <sheetName val="MED grph"/>
      <sheetName val="CT grph"/>
      <sheetName val="load ranges"/>
      <sheetName val="STEAM"/>
      <sheetName val="LCT"/>
      <sheetName val="CT"/>
      <sheetName val="OLD UNITS"/>
      <sheetName val="JEAFPLgrph"/>
      <sheetName val="STEAMgrph"/>
      <sheetName val="LRG CTgrph"/>
      <sheetName val="SMALL CTgrph"/>
      <sheetName val="NSCTgrph"/>
      <sheetName val="KSCTgrph"/>
      <sheetName val="DD"/>
    </sheetNames>
    <sheetDataSet>
      <sheetData sheetId="0"/>
      <sheetData sheetId="1">
        <row r="8">
          <cell r="I8">
            <v>531.8602079380961</v>
          </cell>
        </row>
      </sheetData>
      <sheetData sheetId="2"/>
      <sheetData sheetId="3"/>
      <sheetData sheetId="4">
        <row r="5">
          <cell r="AS5" t="str">
            <v>KCT-3</v>
          </cell>
        </row>
      </sheetData>
      <sheetData sheetId="5">
        <row r="5">
          <cell r="AS5" t="str">
            <v>KCT-3</v>
          </cell>
        </row>
      </sheetData>
      <sheetData sheetId="6">
        <row r="5">
          <cell r="AS5" t="str">
            <v>KCT-3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B"/>
      <sheetName val="Series C"/>
      <sheetName val="Rates"/>
      <sheetName val="Series C CP Fees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-1"/>
      <sheetName val="Inputs-Forecast"/>
      <sheetName val="WS Funds Available"/>
      <sheetName val="WS DSC"/>
      <sheetName val="WS BS"/>
      <sheetName val="WS Inc Stmt"/>
      <sheetName val="WS Cash Flow(NEW)"/>
      <sheetName val="WS CF (Acctg)"/>
      <sheetName val="WS Recon"/>
      <sheetName val="WS Budget View"/>
      <sheetName val="Rate Stabilization"/>
      <sheetName val="O&amp;M "/>
      <sheetName val="Inputs-Actuals"/>
      <sheetName val="New Revenue Detail"/>
      <sheetName val="Inputs-Scales"/>
      <sheetName val="Dashboard-2"/>
      <sheetName val="Rating Matrix"/>
      <sheetName val="Charts"/>
      <sheetName val="data base"/>
      <sheetName val="Current DS"/>
      <sheetName val="New DS"/>
      <sheetName val="Chart Data"/>
      <sheetName val="Convert MGD"/>
      <sheetName val="Other Revenue"/>
      <sheetName val="NM Sizing"/>
      <sheetName val="S&amp;U"/>
      <sheetName val="Calcs"/>
      <sheetName val="Saved Scenarios"/>
      <sheetName val="WS Utility View"/>
      <sheetName val="WS IS"/>
      <sheetName val="BR-ONE-PAGER"/>
      <sheetName val="Cover"/>
    </sheetNames>
    <sheetDataSet>
      <sheetData sheetId="0"/>
      <sheetData sheetId="1">
        <row r="3">
          <cell r="A3" t="str">
            <v>JEA-STATUS QUO W/EFFICIENCY &amp; Hi CAPX-FEB2019(LOWER CAPACITY FEES)</v>
          </cell>
        </row>
        <row r="52">
          <cell r="B52">
            <v>500000</v>
          </cell>
        </row>
        <row r="53">
          <cell r="B53">
            <v>4</v>
          </cell>
        </row>
        <row r="54">
          <cell r="B54">
            <v>1</v>
          </cell>
        </row>
        <row r="55">
          <cell r="B55">
            <v>43739</v>
          </cell>
        </row>
        <row r="57">
          <cell r="B57">
            <v>64559</v>
          </cell>
        </row>
        <row r="76">
          <cell r="B76">
            <v>60000000</v>
          </cell>
        </row>
        <row r="79">
          <cell r="B79">
            <v>3.3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3">
          <cell r="K123" t="str">
            <v>JEA-BASE1.5%-CAPF-OM-07-24</v>
          </cell>
        </row>
      </sheetData>
      <sheetData sheetId="18">
        <row r="6">
          <cell r="A6" t="str">
            <v>Water &amp; Sewer</v>
          </cell>
          <cell r="C6">
            <v>43374</v>
          </cell>
          <cell r="D6">
            <v>5520000</v>
          </cell>
          <cell r="E6">
            <v>3.9600000000000003E-2</v>
          </cell>
          <cell r="J6" t="str">
            <v>Senior</v>
          </cell>
          <cell r="AE6">
            <v>5520000</v>
          </cell>
          <cell r="AF6">
            <v>0</v>
          </cell>
        </row>
        <row r="7">
          <cell r="A7" t="str">
            <v>Water &amp; Sewer</v>
          </cell>
          <cell r="C7">
            <v>43739</v>
          </cell>
          <cell r="D7">
            <v>5740000</v>
          </cell>
          <cell r="E7">
            <v>3.9899999999999998E-2</v>
          </cell>
          <cell r="J7" t="str">
            <v>Senior</v>
          </cell>
          <cell r="AE7">
            <v>5740000</v>
          </cell>
          <cell r="AF7">
            <v>0</v>
          </cell>
        </row>
        <row r="8">
          <cell r="A8" t="str">
            <v>Water &amp; Sewer</v>
          </cell>
          <cell r="C8">
            <v>44105</v>
          </cell>
          <cell r="D8">
            <v>9195000</v>
          </cell>
          <cell r="E8">
            <v>4.0300000000000002E-2</v>
          </cell>
          <cell r="J8" t="str">
            <v>Senior</v>
          </cell>
          <cell r="AE8">
            <v>9195000</v>
          </cell>
          <cell r="AF8">
            <v>0</v>
          </cell>
        </row>
        <row r="9">
          <cell r="A9" t="str">
            <v>Water &amp; Sewer</v>
          </cell>
          <cell r="C9">
            <v>44470</v>
          </cell>
          <cell r="D9">
            <v>4860000</v>
          </cell>
          <cell r="E9">
            <v>4.0599999999999997E-2</v>
          </cell>
          <cell r="J9" t="str">
            <v>Senior</v>
          </cell>
          <cell r="AE9">
            <v>4860000</v>
          </cell>
          <cell r="AF9">
            <v>0</v>
          </cell>
        </row>
        <row r="10">
          <cell r="A10" t="str">
            <v>Water &amp; Sewer</v>
          </cell>
          <cell r="C10">
            <v>44835</v>
          </cell>
          <cell r="D10">
            <v>5055000</v>
          </cell>
          <cell r="E10">
            <v>4.0899999999999999E-2</v>
          </cell>
          <cell r="J10" t="str">
            <v>Senior</v>
          </cell>
          <cell r="AE10">
            <v>5055000</v>
          </cell>
          <cell r="AF10">
            <v>0</v>
          </cell>
        </row>
        <row r="11">
          <cell r="A11" t="str">
            <v>Water &amp; Sewer</v>
          </cell>
          <cell r="C11">
            <v>47027</v>
          </cell>
          <cell r="D11">
            <v>2310000</v>
          </cell>
          <cell r="E11" t="str">
            <v>Variable</v>
          </cell>
          <cell r="J11" t="str">
            <v>Senior</v>
          </cell>
          <cell r="AE11">
            <v>2310000</v>
          </cell>
          <cell r="AF11">
            <v>0</v>
          </cell>
        </row>
        <row r="12">
          <cell r="A12" t="str">
            <v>Water &amp; Sewer</v>
          </cell>
          <cell r="C12">
            <v>47392</v>
          </cell>
          <cell r="D12">
            <v>2370000</v>
          </cell>
          <cell r="E12" t="str">
            <v>Variable</v>
          </cell>
          <cell r="J12" t="str">
            <v>Senior</v>
          </cell>
          <cell r="AE12">
            <v>2370000</v>
          </cell>
          <cell r="AF12">
            <v>0</v>
          </cell>
        </row>
        <row r="13">
          <cell r="A13" t="str">
            <v>Water &amp; Sewer</v>
          </cell>
          <cell r="C13">
            <v>47757</v>
          </cell>
          <cell r="D13">
            <v>2490000</v>
          </cell>
          <cell r="E13" t="str">
            <v>Variable</v>
          </cell>
          <cell r="J13" t="str">
            <v>Senior</v>
          </cell>
          <cell r="AE13">
            <v>2490000</v>
          </cell>
          <cell r="AF13">
            <v>0</v>
          </cell>
        </row>
        <row r="14">
          <cell r="A14" t="str">
            <v>Water &amp; Sewer</v>
          </cell>
          <cell r="C14">
            <v>48122</v>
          </cell>
          <cell r="D14">
            <v>2580000</v>
          </cell>
          <cell r="E14" t="str">
            <v>Variable</v>
          </cell>
          <cell r="J14" t="str">
            <v>Senior</v>
          </cell>
          <cell r="AE14">
            <v>2580000</v>
          </cell>
          <cell r="AF14">
            <v>0</v>
          </cell>
        </row>
        <row r="15">
          <cell r="A15" t="str">
            <v>Water &amp; Sewer</v>
          </cell>
          <cell r="C15">
            <v>48488</v>
          </cell>
          <cell r="D15">
            <v>2680000</v>
          </cell>
          <cell r="E15" t="str">
            <v>Variable</v>
          </cell>
          <cell r="J15" t="str">
            <v>Senior</v>
          </cell>
          <cell r="AE15">
            <v>2680000</v>
          </cell>
          <cell r="AF15">
            <v>0</v>
          </cell>
        </row>
        <row r="16">
          <cell r="A16" t="str">
            <v>Water &amp; Sewer</v>
          </cell>
          <cell r="C16">
            <v>48853</v>
          </cell>
          <cell r="D16">
            <v>2780000</v>
          </cell>
          <cell r="E16" t="str">
            <v>Variable</v>
          </cell>
          <cell r="J16" t="str">
            <v>Senior</v>
          </cell>
          <cell r="AE16">
            <v>2780000</v>
          </cell>
          <cell r="AF16">
            <v>0</v>
          </cell>
        </row>
        <row r="17">
          <cell r="A17" t="str">
            <v>Water &amp; Sewer</v>
          </cell>
          <cell r="C17">
            <v>49218</v>
          </cell>
          <cell r="D17">
            <v>1010000</v>
          </cell>
          <cell r="E17" t="str">
            <v>Variable</v>
          </cell>
          <cell r="J17" t="str">
            <v>Senior</v>
          </cell>
          <cell r="AE17">
            <v>1010000</v>
          </cell>
          <cell r="AF17">
            <v>0</v>
          </cell>
        </row>
        <row r="18">
          <cell r="A18" t="str">
            <v>Water &amp; Sewer</v>
          </cell>
          <cell r="C18">
            <v>49583</v>
          </cell>
          <cell r="D18">
            <v>160000</v>
          </cell>
          <cell r="E18" t="str">
            <v>Variable</v>
          </cell>
          <cell r="J18" t="str">
            <v>Senior</v>
          </cell>
          <cell r="AE18">
            <v>160000</v>
          </cell>
          <cell r="AF18">
            <v>0</v>
          </cell>
        </row>
        <row r="19">
          <cell r="A19" t="str">
            <v>Water &amp; Sewer</v>
          </cell>
          <cell r="C19">
            <v>49949</v>
          </cell>
          <cell r="D19">
            <v>1230000</v>
          </cell>
          <cell r="E19" t="str">
            <v>Variable</v>
          </cell>
          <cell r="J19" t="str">
            <v>Senior</v>
          </cell>
          <cell r="AE19">
            <v>1230000</v>
          </cell>
          <cell r="AF19">
            <v>0</v>
          </cell>
        </row>
        <row r="20">
          <cell r="A20" t="str">
            <v>Water &amp; Sewer</v>
          </cell>
          <cell r="C20">
            <v>50314</v>
          </cell>
          <cell r="D20">
            <v>5100000</v>
          </cell>
          <cell r="E20" t="str">
            <v>Variable</v>
          </cell>
          <cell r="J20" t="str">
            <v>Senior</v>
          </cell>
          <cell r="AE20">
            <v>5100000</v>
          </cell>
          <cell r="AF20">
            <v>0</v>
          </cell>
        </row>
        <row r="21">
          <cell r="A21" t="str">
            <v>Water &amp; Sewer</v>
          </cell>
          <cell r="C21">
            <v>50679</v>
          </cell>
          <cell r="D21">
            <v>5220000</v>
          </cell>
          <cell r="E21" t="str">
            <v>Variable</v>
          </cell>
          <cell r="J21" t="str">
            <v>Senior</v>
          </cell>
          <cell r="AE21">
            <v>5220000</v>
          </cell>
          <cell r="AF21">
            <v>0</v>
          </cell>
        </row>
        <row r="22">
          <cell r="A22" t="str">
            <v>Water &amp; Sewer</v>
          </cell>
          <cell r="C22">
            <v>51044</v>
          </cell>
          <cell r="D22">
            <v>5350000</v>
          </cell>
          <cell r="E22" t="str">
            <v>Variable</v>
          </cell>
          <cell r="J22" t="str">
            <v>Senior</v>
          </cell>
          <cell r="AE22">
            <v>5350000</v>
          </cell>
          <cell r="AF22">
            <v>0</v>
          </cell>
        </row>
        <row r="23">
          <cell r="A23" t="str">
            <v>Water &amp; Sewer</v>
          </cell>
          <cell r="C23">
            <v>51410</v>
          </cell>
          <cell r="D23">
            <v>6040000</v>
          </cell>
          <cell r="E23" t="str">
            <v>Variable</v>
          </cell>
          <cell r="J23" t="str">
            <v>Senior</v>
          </cell>
          <cell r="AE23">
            <v>6040000</v>
          </cell>
          <cell r="AF23">
            <v>0</v>
          </cell>
        </row>
        <row r="24">
          <cell r="A24" t="str">
            <v>Water &amp; Sewer</v>
          </cell>
          <cell r="C24">
            <v>51775</v>
          </cell>
          <cell r="D24">
            <v>6180000</v>
          </cell>
          <cell r="E24" t="str">
            <v>Variable</v>
          </cell>
          <cell r="J24" t="str">
            <v>Senior</v>
          </cell>
          <cell r="AE24">
            <v>6180000</v>
          </cell>
          <cell r="AF24">
            <v>0</v>
          </cell>
        </row>
        <row r="25">
          <cell r="A25" t="str">
            <v>Water &amp; Sewer</v>
          </cell>
          <cell r="C25">
            <v>52140</v>
          </cell>
          <cell r="D25">
            <v>6320000</v>
          </cell>
          <cell r="E25" t="str">
            <v>Variable</v>
          </cell>
          <cell r="J25" t="str">
            <v>Senior</v>
          </cell>
          <cell r="AE25">
            <v>6320000</v>
          </cell>
          <cell r="AF25">
            <v>0</v>
          </cell>
        </row>
        <row r="26">
          <cell r="A26" t="str">
            <v>Water &amp; Sewer</v>
          </cell>
          <cell r="C26">
            <v>43374</v>
          </cell>
          <cell r="D26">
            <v>2100000</v>
          </cell>
          <cell r="E26" t="str">
            <v>Variable</v>
          </cell>
          <cell r="J26" t="str">
            <v>Junior</v>
          </cell>
          <cell r="AE26">
            <v>2100000</v>
          </cell>
          <cell r="AF26">
            <v>0</v>
          </cell>
        </row>
        <row r="27">
          <cell r="A27" t="str">
            <v>Water &amp; Sewer</v>
          </cell>
          <cell r="C27">
            <v>43739</v>
          </cell>
          <cell r="D27">
            <v>2200000</v>
          </cell>
          <cell r="E27" t="str">
            <v>Variable</v>
          </cell>
          <cell r="J27" t="str">
            <v>Junior</v>
          </cell>
          <cell r="AE27">
            <v>2200000</v>
          </cell>
          <cell r="AF27">
            <v>0</v>
          </cell>
        </row>
        <row r="28">
          <cell r="A28" t="str">
            <v>Water &amp; Sewer</v>
          </cell>
          <cell r="C28">
            <v>44105</v>
          </cell>
          <cell r="D28">
            <v>2300000</v>
          </cell>
          <cell r="E28" t="str">
            <v>Variable</v>
          </cell>
          <cell r="J28" t="str">
            <v>Junior</v>
          </cell>
          <cell r="AE28">
            <v>2300000</v>
          </cell>
          <cell r="AF28">
            <v>43739</v>
          </cell>
        </row>
        <row r="29">
          <cell r="A29" t="str">
            <v>Water &amp; Sewer</v>
          </cell>
          <cell r="C29">
            <v>44470</v>
          </cell>
          <cell r="D29">
            <v>2450000</v>
          </cell>
          <cell r="E29" t="str">
            <v>Variable</v>
          </cell>
          <cell r="J29" t="str">
            <v>Junior</v>
          </cell>
          <cell r="AE29">
            <v>2450000</v>
          </cell>
          <cell r="AF29">
            <v>43739</v>
          </cell>
        </row>
        <row r="30">
          <cell r="A30" t="str">
            <v>Water &amp; Sewer</v>
          </cell>
          <cell r="C30">
            <v>44835</v>
          </cell>
          <cell r="D30">
            <v>2575000</v>
          </cell>
          <cell r="E30" t="str">
            <v>Variable</v>
          </cell>
          <cell r="J30" t="str">
            <v>Junior</v>
          </cell>
          <cell r="AE30">
            <v>2575000</v>
          </cell>
          <cell r="AF30">
            <v>43739</v>
          </cell>
        </row>
        <row r="31">
          <cell r="A31" t="str">
            <v>Water &amp; Sewer</v>
          </cell>
          <cell r="C31">
            <v>45200</v>
          </cell>
          <cell r="D31">
            <v>1675000</v>
          </cell>
          <cell r="E31" t="str">
            <v>Variable</v>
          </cell>
          <cell r="J31" t="str">
            <v>Junior</v>
          </cell>
          <cell r="AE31">
            <v>1675000</v>
          </cell>
          <cell r="AF31">
            <v>43739</v>
          </cell>
        </row>
        <row r="32">
          <cell r="A32" t="str">
            <v>Water &amp; Sewer</v>
          </cell>
          <cell r="C32">
            <v>45566</v>
          </cell>
          <cell r="D32">
            <v>1750000</v>
          </cell>
          <cell r="E32" t="str">
            <v>Variable</v>
          </cell>
          <cell r="J32" t="str">
            <v>Junior</v>
          </cell>
          <cell r="AE32">
            <v>1750000</v>
          </cell>
          <cell r="AF32">
            <v>0</v>
          </cell>
        </row>
        <row r="33">
          <cell r="A33" t="str">
            <v>Water &amp; Sewer</v>
          </cell>
          <cell r="C33">
            <v>45931</v>
          </cell>
          <cell r="D33">
            <v>1850000</v>
          </cell>
          <cell r="E33" t="str">
            <v>Variable</v>
          </cell>
          <cell r="J33" t="str">
            <v>Junior</v>
          </cell>
          <cell r="AE33">
            <v>1850000</v>
          </cell>
          <cell r="AF33">
            <v>0</v>
          </cell>
        </row>
        <row r="34">
          <cell r="A34" t="str">
            <v>Water &amp; Sewer</v>
          </cell>
          <cell r="C34">
            <v>46296</v>
          </cell>
          <cell r="D34">
            <v>1925000</v>
          </cell>
          <cell r="E34" t="str">
            <v>Variable</v>
          </cell>
          <cell r="J34" t="str">
            <v>Junior</v>
          </cell>
          <cell r="AE34">
            <v>1925000</v>
          </cell>
          <cell r="AF34">
            <v>0</v>
          </cell>
        </row>
        <row r="35">
          <cell r="A35" t="str">
            <v>Water &amp; Sewer</v>
          </cell>
          <cell r="C35">
            <v>46661</v>
          </cell>
          <cell r="D35">
            <v>2050000</v>
          </cell>
          <cell r="E35" t="str">
            <v>Variable</v>
          </cell>
          <cell r="J35" t="str">
            <v>Junior</v>
          </cell>
          <cell r="AE35">
            <v>2050000</v>
          </cell>
          <cell r="AF35">
            <v>0</v>
          </cell>
        </row>
        <row r="36">
          <cell r="A36" t="str">
            <v>Water &amp; Sewer</v>
          </cell>
          <cell r="C36">
            <v>47027</v>
          </cell>
          <cell r="D36">
            <v>2150000</v>
          </cell>
          <cell r="E36" t="str">
            <v>Variable</v>
          </cell>
          <cell r="J36" t="str">
            <v>Junior</v>
          </cell>
          <cell r="AE36">
            <v>2150000</v>
          </cell>
          <cell r="AF36">
            <v>0</v>
          </cell>
        </row>
        <row r="37">
          <cell r="A37" t="str">
            <v>Water &amp; Sewer</v>
          </cell>
          <cell r="C37">
            <v>47392</v>
          </cell>
          <cell r="D37">
            <v>2275000</v>
          </cell>
          <cell r="E37" t="str">
            <v>Variable</v>
          </cell>
          <cell r="J37" t="str">
            <v>Junior</v>
          </cell>
          <cell r="AE37">
            <v>2275000</v>
          </cell>
          <cell r="AF37">
            <v>0</v>
          </cell>
        </row>
        <row r="38">
          <cell r="A38" t="str">
            <v>Water &amp; Sewer</v>
          </cell>
          <cell r="C38">
            <v>47757</v>
          </cell>
          <cell r="D38">
            <v>2375000</v>
          </cell>
          <cell r="E38" t="str">
            <v>Variable</v>
          </cell>
          <cell r="J38" t="str">
            <v>Junior</v>
          </cell>
          <cell r="AE38">
            <v>2375000</v>
          </cell>
          <cell r="AF38">
            <v>0</v>
          </cell>
        </row>
        <row r="39">
          <cell r="A39" t="str">
            <v>Water &amp; Sewer</v>
          </cell>
          <cell r="C39">
            <v>48122</v>
          </cell>
          <cell r="D39">
            <v>2500000</v>
          </cell>
          <cell r="E39" t="str">
            <v>Variable</v>
          </cell>
          <cell r="J39" t="str">
            <v>Junior</v>
          </cell>
          <cell r="AE39">
            <v>2500000</v>
          </cell>
          <cell r="AF39">
            <v>0</v>
          </cell>
        </row>
        <row r="40">
          <cell r="A40" t="str">
            <v>Water &amp; Sewer</v>
          </cell>
          <cell r="C40">
            <v>48488</v>
          </cell>
          <cell r="D40">
            <v>2625000</v>
          </cell>
          <cell r="E40" t="str">
            <v>Variable</v>
          </cell>
          <cell r="J40" t="str">
            <v>Junior</v>
          </cell>
          <cell r="AE40">
            <v>2625000</v>
          </cell>
          <cell r="AF40">
            <v>0</v>
          </cell>
        </row>
        <row r="41">
          <cell r="A41" t="str">
            <v>Water &amp; Sewer</v>
          </cell>
          <cell r="C41">
            <v>48853</v>
          </cell>
          <cell r="D41">
            <v>2870000</v>
          </cell>
          <cell r="E41" t="str">
            <v>Variable</v>
          </cell>
          <cell r="J41" t="str">
            <v>Junior</v>
          </cell>
          <cell r="AE41">
            <v>2870000</v>
          </cell>
          <cell r="AF41">
            <v>0</v>
          </cell>
        </row>
        <row r="42">
          <cell r="A42" t="str">
            <v>Water &amp; Sewer</v>
          </cell>
          <cell r="C42">
            <v>49218</v>
          </cell>
          <cell r="D42">
            <v>3025000</v>
          </cell>
          <cell r="E42" t="str">
            <v>Variable</v>
          </cell>
          <cell r="J42" t="str">
            <v>Junior</v>
          </cell>
          <cell r="AE42">
            <v>3025000</v>
          </cell>
          <cell r="AF42">
            <v>0</v>
          </cell>
        </row>
        <row r="43">
          <cell r="A43" t="str">
            <v>Water &amp; Sewer</v>
          </cell>
          <cell r="C43">
            <v>49583</v>
          </cell>
          <cell r="D43">
            <v>3175000</v>
          </cell>
          <cell r="E43" t="str">
            <v>Variable</v>
          </cell>
          <cell r="J43" t="str">
            <v>Junior</v>
          </cell>
          <cell r="AE43">
            <v>3175000</v>
          </cell>
          <cell r="AF43">
            <v>0</v>
          </cell>
        </row>
        <row r="44">
          <cell r="A44" t="str">
            <v>Water &amp; Sewer</v>
          </cell>
          <cell r="C44">
            <v>49949</v>
          </cell>
          <cell r="D44">
            <v>3350000</v>
          </cell>
          <cell r="E44" t="str">
            <v>Variable</v>
          </cell>
          <cell r="J44" t="str">
            <v>Junior</v>
          </cell>
          <cell r="AE44">
            <v>3350000</v>
          </cell>
          <cell r="AF44">
            <v>0</v>
          </cell>
        </row>
        <row r="45">
          <cell r="A45" t="str">
            <v>Water &amp; Sewer</v>
          </cell>
          <cell r="C45">
            <v>50314</v>
          </cell>
          <cell r="D45">
            <v>2810000</v>
          </cell>
          <cell r="E45" t="str">
            <v>Variable</v>
          </cell>
          <cell r="J45" t="str">
            <v>Junior</v>
          </cell>
          <cell r="AE45">
            <v>2810000</v>
          </cell>
          <cell r="AF45">
            <v>0</v>
          </cell>
        </row>
        <row r="46">
          <cell r="A46" t="str">
            <v>Water &amp; Sewer</v>
          </cell>
          <cell r="C46">
            <v>50679</v>
          </cell>
          <cell r="D46">
            <v>2920000</v>
          </cell>
          <cell r="E46" t="str">
            <v>Variable</v>
          </cell>
          <cell r="J46" t="str">
            <v>Junior</v>
          </cell>
          <cell r="AE46">
            <v>2920000</v>
          </cell>
          <cell r="AF46">
            <v>0</v>
          </cell>
        </row>
        <row r="47">
          <cell r="A47" t="str">
            <v>Water &amp; Sewer</v>
          </cell>
          <cell r="C47">
            <v>47757</v>
          </cell>
          <cell r="D47">
            <v>2375000</v>
          </cell>
          <cell r="E47" t="str">
            <v>Variable</v>
          </cell>
          <cell r="J47" t="str">
            <v>Junior</v>
          </cell>
          <cell r="AE47">
            <v>2375000</v>
          </cell>
          <cell r="AF47">
            <v>0</v>
          </cell>
        </row>
        <row r="48">
          <cell r="A48" t="str">
            <v>Water &amp; Sewer</v>
          </cell>
          <cell r="C48">
            <v>48122</v>
          </cell>
          <cell r="D48">
            <v>2500000</v>
          </cell>
          <cell r="E48" t="str">
            <v>Variable</v>
          </cell>
          <cell r="J48" t="str">
            <v>Junior</v>
          </cell>
          <cell r="AE48">
            <v>2500000</v>
          </cell>
          <cell r="AF48">
            <v>0</v>
          </cell>
        </row>
        <row r="49">
          <cell r="A49" t="str">
            <v>Water &amp; Sewer</v>
          </cell>
          <cell r="C49">
            <v>48488</v>
          </cell>
          <cell r="D49">
            <v>2625000</v>
          </cell>
          <cell r="E49" t="str">
            <v>Variable</v>
          </cell>
          <cell r="J49" t="str">
            <v>Junior</v>
          </cell>
          <cell r="AE49">
            <v>2625000</v>
          </cell>
          <cell r="AF49">
            <v>0</v>
          </cell>
        </row>
        <row r="50">
          <cell r="A50" t="str">
            <v>Water &amp; Sewer</v>
          </cell>
          <cell r="C50">
            <v>48853</v>
          </cell>
          <cell r="D50">
            <v>2870000</v>
          </cell>
          <cell r="E50" t="str">
            <v>Variable</v>
          </cell>
          <cell r="J50" t="str">
            <v>Junior</v>
          </cell>
          <cell r="AE50">
            <v>2870000</v>
          </cell>
          <cell r="AF50">
            <v>0</v>
          </cell>
        </row>
        <row r="51">
          <cell r="A51" t="str">
            <v>Water &amp; Sewer</v>
          </cell>
          <cell r="C51">
            <v>49218</v>
          </cell>
          <cell r="D51">
            <v>3025000</v>
          </cell>
          <cell r="E51" t="str">
            <v>Variable</v>
          </cell>
          <cell r="J51" t="str">
            <v>Junior</v>
          </cell>
          <cell r="AE51">
            <v>3025000</v>
          </cell>
          <cell r="AF51">
            <v>0</v>
          </cell>
        </row>
        <row r="52">
          <cell r="A52" t="str">
            <v>Water &amp; Sewer</v>
          </cell>
          <cell r="C52">
            <v>49583</v>
          </cell>
          <cell r="D52">
            <v>3175000</v>
          </cell>
          <cell r="E52" t="str">
            <v>Variable</v>
          </cell>
          <cell r="J52" t="str">
            <v>Junior</v>
          </cell>
          <cell r="AE52">
            <v>3175000</v>
          </cell>
          <cell r="AF52">
            <v>0</v>
          </cell>
        </row>
        <row r="53">
          <cell r="A53" t="str">
            <v>Water &amp; Sewer</v>
          </cell>
          <cell r="C53">
            <v>49949</v>
          </cell>
          <cell r="D53">
            <v>3325000</v>
          </cell>
          <cell r="E53" t="str">
            <v>Variable</v>
          </cell>
          <cell r="J53" t="str">
            <v>Junior</v>
          </cell>
          <cell r="AE53">
            <v>3325000</v>
          </cell>
          <cell r="AF53">
            <v>0</v>
          </cell>
        </row>
        <row r="54">
          <cell r="A54" t="str">
            <v>Water &amp; Sewer</v>
          </cell>
          <cell r="C54">
            <v>50314</v>
          </cell>
          <cell r="D54">
            <v>2800000</v>
          </cell>
          <cell r="E54" t="str">
            <v>Variable</v>
          </cell>
          <cell r="J54" t="str">
            <v>Junior</v>
          </cell>
          <cell r="AE54">
            <v>2800000</v>
          </cell>
          <cell r="AF54">
            <v>0</v>
          </cell>
        </row>
        <row r="55">
          <cell r="A55" t="str">
            <v>Water &amp; Sewer</v>
          </cell>
          <cell r="C55">
            <v>50679</v>
          </cell>
          <cell r="D55">
            <v>2905000</v>
          </cell>
          <cell r="E55" t="str">
            <v>Variable</v>
          </cell>
          <cell r="J55" t="str">
            <v>Junior</v>
          </cell>
          <cell r="AE55">
            <v>2905000</v>
          </cell>
          <cell r="AF55">
            <v>0</v>
          </cell>
        </row>
        <row r="56">
          <cell r="A56" t="str">
            <v>Water &amp; Sewer</v>
          </cell>
          <cell r="C56">
            <v>47757</v>
          </cell>
          <cell r="D56">
            <v>4035000</v>
          </cell>
          <cell r="E56" t="str">
            <v>Variable</v>
          </cell>
          <cell r="J56" t="str">
            <v>Junior</v>
          </cell>
          <cell r="AE56">
            <v>4035000</v>
          </cell>
          <cell r="AF56">
            <v>0</v>
          </cell>
        </row>
        <row r="57">
          <cell r="A57" t="str">
            <v>Water &amp; Sewer</v>
          </cell>
          <cell r="C57">
            <v>48122</v>
          </cell>
          <cell r="D57">
            <v>4150000</v>
          </cell>
          <cell r="E57" t="str">
            <v>Variable</v>
          </cell>
          <cell r="J57" t="str">
            <v>Junior</v>
          </cell>
          <cell r="AE57">
            <v>4150000</v>
          </cell>
          <cell r="AF57">
            <v>0</v>
          </cell>
        </row>
        <row r="58">
          <cell r="A58" t="str">
            <v>Water &amp; Sewer</v>
          </cell>
          <cell r="C58">
            <v>48488</v>
          </cell>
          <cell r="D58">
            <v>4275000</v>
          </cell>
          <cell r="E58" t="str">
            <v>Variable</v>
          </cell>
          <cell r="J58" t="str">
            <v>Junior</v>
          </cell>
          <cell r="AE58">
            <v>4275000</v>
          </cell>
          <cell r="AF58">
            <v>0</v>
          </cell>
        </row>
        <row r="59">
          <cell r="A59" t="str">
            <v>Water &amp; Sewer</v>
          </cell>
          <cell r="C59">
            <v>48853</v>
          </cell>
          <cell r="D59">
            <v>4405000</v>
          </cell>
          <cell r="E59" t="str">
            <v>Variable</v>
          </cell>
          <cell r="J59" t="str">
            <v>Junior</v>
          </cell>
          <cell r="AE59">
            <v>4405000</v>
          </cell>
          <cell r="AF59">
            <v>0</v>
          </cell>
        </row>
        <row r="60">
          <cell r="A60" t="str">
            <v>Water &amp; Sewer</v>
          </cell>
          <cell r="C60">
            <v>49218</v>
          </cell>
          <cell r="D60">
            <v>4540000</v>
          </cell>
          <cell r="E60" t="str">
            <v>Variable</v>
          </cell>
          <cell r="J60" t="str">
            <v>Junior</v>
          </cell>
          <cell r="AE60">
            <v>4540000</v>
          </cell>
          <cell r="AF60">
            <v>0</v>
          </cell>
        </row>
        <row r="61">
          <cell r="A61" t="str">
            <v>Water &amp; Sewer</v>
          </cell>
          <cell r="C61">
            <v>49583</v>
          </cell>
          <cell r="D61">
            <v>4670000</v>
          </cell>
          <cell r="E61" t="str">
            <v>Variable</v>
          </cell>
          <cell r="J61" t="str">
            <v>Junior</v>
          </cell>
          <cell r="AE61">
            <v>4670000</v>
          </cell>
          <cell r="AF61">
            <v>0</v>
          </cell>
        </row>
        <row r="62">
          <cell r="A62" t="str">
            <v>Water &amp; Sewer</v>
          </cell>
          <cell r="C62">
            <v>49949</v>
          </cell>
          <cell r="D62">
            <v>4810000</v>
          </cell>
          <cell r="E62" t="str">
            <v>Variable</v>
          </cell>
          <cell r="J62" t="str">
            <v>Junior</v>
          </cell>
          <cell r="AE62">
            <v>4810000</v>
          </cell>
          <cell r="AF62">
            <v>0</v>
          </cell>
        </row>
        <row r="63">
          <cell r="A63" t="str">
            <v>Water &amp; Sewer</v>
          </cell>
          <cell r="C63">
            <v>45200</v>
          </cell>
          <cell r="D63">
            <v>4035000</v>
          </cell>
          <cell r="E63" t="str">
            <v>Variable</v>
          </cell>
          <cell r="J63" t="str">
            <v>Senior</v>
          </cell>
          <cell r="AE63">
            <v>4035000</v>
          </cell>
          <cell r="AF63">
            <v>0</v>
          </cell>
        </row>
        <row r="64">
          <cell r="A64" t="str">
            <v>Water &amp; Sewer</v>
          </cell>
          <cell r="C64">
            <v>45566</v>
          </cell>
          <cell r="D64">
            <v>4420000</v>
          </cell>
          <cell r="E64" t="str">
            <v>Variable</v>
          </cell>
          <cell r="J64" t="str">
            <v>Senior</v>
          </cell>
          <cell r="AE64">
            <v>4420000</v>
          </cell>
          <cell r="AF64">
            <v>0</v>
          </cell>
        </row>
        <row r="65">
          <cell r="A65" t="str">
            <v>Water &amp; Sewer</v>
          </cell>
          <cell r="C65">
            <v>45931</v>
          </cell>
          <cell r="D65">
            <v>4525000</v>
          </cell>
          <cell r="E65" t="str">
            <v>Variable</v>
          </cell>
          <cell r="J65" t="str">
            <v>Senior</v>
          </cell>
          <cell r="AE65">
            <v>4525000</v>
          </cell>
          <cell r="AF65">
            <v>0</v>
          </cell>
        </row>
        <row r="66">
          <cell r="A66" t="str">
            <v>Water &amp; Sewer</v>
          </cell>
          <cell r="C66">
            <v>46296</v>
          </cell>
          <cell r="D66">
            <v>4615000</v>
          </cell>
          <cell r="E66" t="str">
            <v>Variable</v>
          </cell>
          <cell r="J66" t="str">
            <v>Senior</v>
          </cell>
          <cell r="AE66">
            <v>4615000</v>
          </cell>
          <cell r="AF66">
            <v>0</v>
          </cell>
        </row>
        <row r="67">
          <cell r="A67" t="str">
            <v>Water &amp; Sewer</v>
          </cell>
          <cell r="C67">
            <v>47757</v>
          </cell>
          <cell r="D67">
            <v>1430000</v>
          </cell>
          <cell r="E67" t="str">
            <v>Variable</v>
          </cell>
          <cell r="J67" t="str">
            <v>Senior</v>
          </cell>
          <cell r="AE67">
            <v>1430000</v>
          </cell>
          <cell r="AF67">
            <v>0</v>
          </cell>
        </row>
        <row r="68">
          <cell r="A68" t="str">
            <v>Water &amp; Sewer</v>
          </cell>
          <cell r="C68">
            <v>48122</v>
          </cell>
          <cell r="D68">
            <v>1515000</v>
          </cell>
          <cell r="E68" t="str">
            <v>Variable</v>
          </cell>
          <cell r="J68" t="str">
            <v>Senior</v>
          </cell>
          <cell r="AE68">
            <v>1515000</v>
          </cell>
          <cell r="AF68">
            <v>0</v>
          </cell>
        </row>
        <row r="69">
          <cell r="A69" t="str">
            <v>Water &amp; Sewer</v>
          </cell>
          <cell r="C69">
            <v>48488</v>
          </cell>
          <cell r="D69">
            <v>1595000</v>
          </cell>
          <cell r="E69" t="str">
            <v>Variable</v>
          </cell>
          <cell r="J69" t="str">
            <v>Senior</v>
          </cell>
          <cell r="AE69">
            <v>1595000</v>
          </cell>
          <cell r="AF69">
            <v>0</v>
          </cell>
        </row>
        <row r="70">
          <cell r="A70" t="str">
            <v>Water &amp; Sewer</v>
          </cell>
          <cell r="C70">
            <v>48853</v>
          </cell>
          <cell r="D70">
            <v>2515000</v>
          </cell>
          <cell r="E70" t="str">
            <v>Variable</v>
          </cell>
          <cell r="J70" t="str">
            <v>Senior</v>
          </cell>
          <cell r="AE70">
            <v>2515000</v>
          </cell>
          <cell r="AF70">
            <v>0</v>
          </cell>
        </row>
        <row r="71">
          <cell r="A71" t="str">
            <v>Water &amp; Sewer</v>
          </cell>
          <cell r="C71">
            <v>49218</v>
          </cell>
          <cell r="D71">
            <v>2605000</v>
          </cell>
          <cell r="E71" t="str">
            <v>Variable</v>
          </cell>
          <cell r="J71" t="str">
            <v>Senior</v>
          </cell>
          <cell r="AE71">
            <v>2605000</v>
          </cell>
          <cell r="AF71">
            <v>0</v>
          </cell>
        </row>
        <row r="72">
          <cell r="A72" t="str">
            <v>Water &amp; Sewer</v>
          </cell>
          <cell r="C72">
            <v>49583</v>
          </cell>
          <cell r="D72">
            <v>5050000</v>
          </cell>
          <cell r="E72" t="str">
            <v>Variable</v>
          </cell>
          <cell r="J72" t="str">
            <v>Senior</v>
          </cell>
          <cell r="AE72">
            <v>5050000</v>
          </cell>
          <cell r="AF72">
            <v>0</v>
          </cell>
        </row>
        <row r="73">
          <cell r="A73" t="str">
            <v>Water &amp; Sewer</v>
          </cell>
          <cell r="C73">
            <v>49949</v>
          </cell>
          <cell r="D73">
            <v>5270000</v>
          </cell>
          <cell r="E73" t="str">
            <v>Variable</v>
          </cell>
          <cell r="J73" t="str">
            <v>Senior</v>
          </cell>
          <cell r="AE73">
            <v>5270000</v>
          </cell>
          <cell r="AF73">
            <v>0</v>
          </cell>
        </row>
        <row r="74">
          <cell r="A74" t="str">
            <v>Water &amp; Sewer</v>
          </cell>
          <cell r="C74">
            <v>50314</v>
          </cell>
          <cell r="D74">
            <v>5990000</v>
          </cell>
          <cell r="E74" t="str">
            <v>Variable</v>
          </cell>
          <cell r="J74" t="str">
            <v>Senior</v>
          </cell>
          <cell r="AE74">
            <v>5990000</v>
          </cell>
          <cell r="AF74">
            <v>0</v>
          </cell>
        </row>
        <row r="75">
          <cell r="A75" t="str">
            <v>Water &amp; Sewer</v>
          </cell>
          <cell r="C75">
            <v>50679</v>
          </cell>
          <cell r="D75">
            <v>9795000</v>
          </cell>
          <cell r="E75" t="str">
            <v>Variable</v>
          </cell>
          <cell r="J75" t="str">
            <v>Senior</v>
          </cell>
          <cell r="AE75">
            <v>9795000</v>
          </cell>
          <cell r="AF75">
            <v>0</v>
          </cell>
        </row>
        <row r="76">
          <cell r="A76" t="str">
            <v>Water &amp; Sewer</v>
          </cell>
          <cell r="C76">
            <v>51044</v>
          </cell>
          <cell r="D76">
            <v>10210000</v>
          </cell>
          <cell r="E76" t="str">
            <v>Variable</v>
          </cell>
          <cell r="J76" t="str">
            <v>Senior</v>
          </cell>
          <cell r="AE76">
            <v>10210000</v>
          </cell>
          <cell r="AF76">
            <v>0</v>
          </cell>
        </row>
        <row r="77">
          <cell r="A77" t="str">
            <v>Water &amp; Sewer</v>
          </cell>
          <cell r="C77">
            <v>51410</v>
          </cell>
          <cell r="D77">
            <v>10635000</v>
          </cell>
          <cell r="E77" t="str">
            <v>Variable</v>
          </cell>
          <cell r="J77" t="str">
            <v>Senior</v>
          </cell>
          <cell r="AE77">
            <v>10635000</v>
          </cell>
          <cell r="AF77">
            <v>0</v>
          </cell>
        </row>
        <row r="78">
          <cell r="A78" t="str">
            <v>Water &amp; Sewer</v>
          </cell>
          <cell r="C78">
            <v>51775</v>
          </cell>
          <cell r="D78">
            <v>11085000</v>
          </cell>
          <cell r="E78" t="str">
            <v>Variable</v>
          </cell>
          <cell r="J78" t="str">
            <v>Senior</v>
          </cell>
          <cell r="AE78">
            <v>11085000</v>
          </cell>
          <cell r="AF78">
            <v>0</v>
          </cell>
        </row>
        <row r="79">
          <cell r="A79" t="str">
            <v>Water &amp; Sewer</v>
          </cell>
          <cell r="C79">
            <v>43374</v>
          </cell>
          <cell r="D79">
            <v>9380000</v>
          </cell>
          <cell r="E79">
            <v>0.05</v>
          </cell>
          <cell r="J79" t="str">
            <v>Senior</v>
          </cell>
          <cell r="AE79">
            <v>9380000</v>
          </cell>
          <cell r="AF79">
            <v>0</v>
          </cell>
        </row>
        <row r="80">
          <cell r="A80" t="str">
            <v>Water &amp; Sewer</v>
          </cell>
          <cell r="C80">
            <v>43739</v>
          </cell>
          <cell r="D80">
            <v>8915000</v>
          </cell>
          <cell r="E80">
            <v>3.7499999999999999E-2</v>
          </cell>
          <cell r="J80" t="str">
            <v>Senior</v>
          </cell>
          <cell r="AE80">
            <v>8915000</v>
          </cell>
          <cell r="AF80">
            <v>0</v>
          </cell>
        </row>
        <row r="81">
          <cell r="A81" t="str">
            <v>Water &amp; Sewer</v>
          </cell>
          <cell r="C81">
            <v>46296</v>
          </cell>
          <cell r="D81">
            <v>2985000</v>
          </cell>
          <cell r="E81">
            <v>6.2100000000000002E-2</v>
          </cell>
          <cell r="J81" t="str">
            <v>Senior</v>
          </cell>
          <cell r="AE81">
            <v>2985000</v>
          </cell>
          <cell r="AF81">
            <v>0</v>
          </cell>
        </row>
        <row r="82">
          <cell r="A82" t="str">
            <v>Water &amp; Sewer</v>
          </cell>
          <cell r="C82">
            <v>46661</v>
          </cell>
          <cell r="D82">
            <v>3105000</v>
          </cell>
          <cell r="E82">
            <v>6.2100000000000002E-2</v>
          </cell>
          <cell r="J82" t="str">
            <v>Senior</v>
          </cell>
          <cell r="AE82">
            <v>3105000</v>
          </cell>
          <cell r="AF82">
            <v>0</v>
          </cell>
        </row>
        <row r="83">
          <cell r="A83" t="str">
            <v>Water &amp; Sewer</v>
          </cell>
          <cell r="C83">
            <v>47027</v>
          </cell>
          <cell r="D83">
            <v>3230000</v>
          </cell>
          <cell r="E83">
            <v>6.2100000000000002E-2</v>
          </cell>
          <cell r="J83" t="str">
            <v>Senior</v>
          </cell>
          <cell r="AE83">
            <v>3230000</v>
          </cell>
          <cell r="AF83">
            <v>0</v>
          </cell>
        </row>
        <row r="84">
          <cell r="A84" t="str">
            <v>Water &amp; Sewer</v>
          </cell>
          <cell r="C84">
            <v>47392</v>
          </cell>
          <cell r="D84">
            <v>3365000</v>
          </cell>
          <cell r="E84">
            <v>6.2100000000000002E-2</v>
          </cell>
          <cell r="J84" t="str">
            <v>Senior</v>
          </cell>
          <cell r="AE84">
            <v>3365000</v>
          </cell>
          <cell r="AF84">
            <v>0</v>
          </cell>
        </row>
        <row r="85">
          <cell r="A85" t="str">
            <v>Water &amp; Sewer</v>
          </cell>
          <cell r="C85">
            <v>47757</v>
          </cell>
          <cell r="D85">
            <v>3500000</v>
          </cell>
          <cell r="E85">
            <v>6.2100000000000002E-2</v>
          </cell>
          <cell r="J85" t="str">
            <v>Senior</v>
          </cell>
          <cell r="AE85">
            <v>3500000</v>
          </cell>
          <cell r="AF85">
            <v>0</v>
          </cell>
        </row>
        <row r="86">
          <cell r="A86" t="str">
            <v>Water &amp; Sewer</v>
          </cell>
          <cell r="C86">
            <v>48122</v>
          </cell>
          <cell r="D86">
            <v>3640000</v>
          </cell>
          <cell r="E86">
            <v>6.2100000000000002E-2</v>
          </cell>
          <cell r="J86" t="str">
            <v>Senior</v>
          </cell>
          <cell r="AE86">
            <v>3640000</v>
          </cell>
          <cell r="AF86">
            <v>0</v>
          </cell>
        </row>
        <row r="87">
          <cell r="A87" t="str">
            <v>Water &amp; Sewer</v>
          </cell>
          <cell r="C87">
            <v>48488</v>
          </cell>
          <cell r="D87">
            <v>3785000</v>
          </cell>
          <cell r="E87">
            <v>6.2100000000000002E-2</v>
          </cell>
          <cell r="J87" t="str">
            <v>Senior</v>
          </cell>
          <cell r="AE87">
            <v>3785000</v>
          </cell>
          <cell r="AF87">
            <v>0</v>
          </cell>
        </row>
        <row r="88">
          <cell r="A88" t="str">
            <v>Water &amp; Sewer</v>
          </cell>
          <cell r="C88">
            <v>48853</v>
          </cell>
          <cell r="D88">
            <v>3940000</v>
          </cell>
          <cell r="E88">
            <v>6.2100000000000002E-2</v>
          </cell>
          <cell r="J88" t="str">
            <v>Senior</v>
          </cell>
          <cell r="AE88">
            <v>3940000</v>
          </cell>
          <cell r="AF88">
            <v>0</v>
          </cell>
        </row>
        <row r="89">
          <cell r="A89" t="str">
            <v>Water &amp; Sewer</v>
          </cell>
          <cell r="C89">
            <v>49218</v>
          </cell>
          <cell r="D89">
            <v>4100000</v>
          </cell>
          <cell r="E89">
            <v>6.3100000000000003E-2</v>
          </cell>
          <cell r="J89" t="str">
            <v>Senior</v>
          </cell>
          <cell r="AE89">
            <v>4100000</v>
          </cell>
          <cell r="AF89">
            <v>0</v>
          </cell>
        </row>
        <row r="90">
          <cell r="A90" t="str">
            <v>Water &amp; Sewer</v>
          </cell>
          <cell r="C90">
            <v>49583</v>
          </cell>
          <cell r="D90">
            <v>4265000</v>
          </cell>
          <cell r="E90">
            <v>6.3100000000000003E-2</v>
          </cell>
          <cell r="J90" t="str">
            <v>Senior</v>
          </cell>
          <cell r="AE90">
            <v>4265000</v>
          </cell>
          <cell r="AF90">
            <v>0</v>
          </cell>
        </row>
        <row r="91">
          <cell r="A91" t="str">
            <v>Water &amp; Sewer</v>
          </cell>
          <cell r="C91">
            <v>49949</v>
          </cell>
          <cell r="D91">
            <v>4440000</v>
          </cell>
          <cell r="E91">
            <v>6.3100000000000003E-2</v>
          </cell>
          <cell r="J91" t="str">
            <v>Senior</v>
          </cell>
          <cell r="AE91">
            <v>4440000</v>
          </cell>
          <cell r="AF91">
            <v>0</v>
          </cell>
        </row>
        <row r="92">
          <cell r="A92" t="str">
            <v>Water &amp; Sewer</v>
          </cell>
          <cell r="C92">
            <v>50314</v>
          </cell>
          <cell r="D92">
            <v>4625000</v>
          </cell>
          <cell r="E92">
            <v>6.3100000000000003E-2</v>
          </cell>
          <cell r="J92" t="str">
            <v>Senior</v>
          </cell>
          <cell r="AE92">
            <v>4625000</v>
          </cell>
          <cell r="AF92">
            <v>0</v>
          </cell>
        </row>
        <row r="93">
          <cell r="A93" t="str">
            <v>Water &amp; Sewer</v>
          </cell>
          <cell r="C93">
            <v>50679</v>
          </cell>
          <cell r="D93">
            <v>4815000</v>
          </cell>
          <cell r="E93">
            <v>6.3100000000000003E-2</v>
          </cell>
          <cell r="J93" t="str">
            <v>Senior</v>
          </cell>
          <cell r="AE93">
            <v>4815000</v>
          </cell>
          <cell r="AF93">
            <v>0</v>
          </cell>
        </row>
        <row r="94">
          <cell r="A94" t="str">
            <v>Water &amp; Sewer</v>
          </cell>
          <cell r="C94">
            <v>51044</v>
          </cell>
          <cell r="D94">
            <v>5010000</v>
          </cell>
          <cell r="E94">
            <v>6.3100000000000003E-2</v>
          </cell>
          <cell r="J94" t="str">
            <v>Senior</v>
          </cell>
          <cell r="AE94">
            <v>5010000</v>
          </cell>
          <cell r="AF94">
            <v>0</v>
          </cell>
        </row>
        <row r="95">
          <cell r="A95" t="str">
            <v>Water &amp; Sewer</v>
          </cell>
          <cell r="C95">
            <v>51410</v>
          </cell>
          <cell r="D95">
            <v>5215000</v>
          </cell>
          <cell r="E95">
            <v>6.3100000000000003E-2</v>
          </cell>
          <cell r="J95" t="str">
            <v>Senior</v>
          </cell>
          <cell r="AE95">
            <v>5215000</v>
          </cell>
          <cell r="AF95">
            <v>0</v>
          </cell>
        </row>
        <row r="96">
          <cell r="A96" t="str">
            <v>Water &amp; Sewer</v>
          </cell>
          <cell r="C96">
            <v>51775</v>
          </cell>
          <cell r="D96">
            <v>5430000</v>
          </cell>
          <cell r="E96">
            <v>6.3100000000000003E-2</v>
          </cell>
          <cell r="J96" t="str">
            <v>Senior</v>
          </cell>
          <cell r="AE96">
            <v>5430000</v>
          </cell>
          <cell r="AF96">
            <v>0</v>
          </cell>
        </row>
        <row r="97">
          <cell r="A97" t="str">
            <v>Water &amp; Sewer</v>
          </cell>
          <cell r="C97">
            <v>52140</v>
          </cell>
          <cell r="D97">
            <v>5655000</v>
          </cell>
          <cell r="E97">
            <v>6.3100000000000003E-2</v>
          </cell>
          <cell r="J97" t="str">
            <v>Senior</v>
          </cell>
          <cell r="AE97">
            <v>5655000</v>
          </cell>
          <cell r="AF97">
            <v>0</v>
          </cell>
        </row>
        <row r="98">
          <cell r="A98" t="str">
            <v>Water &amp; Sewer</v>
          </cell>
          <cell r="C98">
            <v>52505</v>
          </cell>
          <cell r="D98">
            <v>5885000</v>
          </cell>
          <cell r="E98">
            <v>6.3100000000000003E-2</v>
          </cell>
          <cell r="J98" t="str">
            <v>Senior</v>
          </cell>
          <cell r="AE98">
            <v>5885000</v>
          </cell>
          <cell r="AF98">
            <v>0</v>
          </cell>
        </row>
        <row r="99">
          <cell r="A99" t="str">
            <v>Water &amp; Sewer</v>
          </cell>
          <cell r="C99">
            <v>52871</v>
          </cell>
          <cell r="D99">
            <v>6125000</v>
          </cell>
          <cell r="E99">
            <v>6.3100000000000003E-2</v>
          </cell>
          <cell r="J99" t="str">
            <v>Senior</v>
          </cell>
          <cell r="AE99">
            <v>6125000</v>
          </cell>
          <cell r="AF99">
            <v>0</v>
          </cell>
        </row>
        <row r="100">
          <cell r="A100" t="str">
            <v>Water &amp; Sewer</v>
          </cell>
          <cell r="C100">
            <v>43374</v>
          </cell>
          <cell r="D100">
            <v>1730000</v>
          </cell>
          <cell r="E100">
            <v>4.7E-2</v>
          </cell>
          <cell r="J100" t="str">
            <v>Senior</v>
          </cell>
          <cell r="AE100">
            <v>1730000</v>
          </cell>
          <cell r="AF100">
            <v>0</v>
          </cell>
        </row>
        <row r="101">
          <cell r="A101" t="str">
            <v>Water &amp; Sewer</v>
          </cell>
          <cell r="C101">
            <v>43739</v>
          </cell>
          <cell r="D101">
            <v>1730000</v>
          </cell>
          <cell r="E101">
            <v>5.1999999999999998E-2</v>
          </cell>
          <cell r="J101" t="str">
            <v>Senior</v>
          </cell>
          <cell r="AE101">
            <v>1730000</v>
          </cell>
          <cell r="AF101">
            <v>0</v>
          </cell>
        </row>
        <row r="102">
          <cell r="A102" t="str">
            <v>Water &amp; Sewer</v>
          </cell>
          <cell r="C102">
            <v>44105</v>
          </cell>
          <cell r="D102">
            <v>1730000</v>
          </cell>
          <cell r="E102">
            <v>5.2999999999999999E-2</v>
          </cell>
          <cell r="J102" t="str">
            <v>Senior</v>
          </cell>
          <cell r="AE102">
            <v>1730000</v>
          </cell>
          <cell r="AF102">
            <v>0</v>
          </cell>
        </row>
        <row r="103">
          <cell r="A103" t="str">
            <v>Water &amp; Sewer</v>
          </cell>
          <cell r="C103">
            <v>44470</v>
          </cell>
          <cell r="D103">
            <v>1730000</v>
          </cell>
          <cell r="E103">
            <v>5.3999999999999999E-2</v>
          </cell>
          <cell r="J103" t="str">
            <v>Senior</v>
          </cell>
          <cell r="AE103">
            <v>1730000</v>
          </cell>
          <cell r="AF103">
            <v>0</v>
          </cell>
        </row>
        <row r="104">
          <cell r="A104" t="str">
            <v>Water &amp; Sewer</v>
          </cell>
          <cell r="C104">
            <v>44835</v>
          </cell>
          <cell r="D104">
            <v>1730000</v>
          </cell>
          <cell r="E104">
            <v>5.5E-2</v>
          </cell>
          <cell r="J104" t="str">
            <v>Senior</v>
          </cell>
          <cell r="AE104">
            <v>1730000</v>
          </cell>
          <cell r="AF104">
            <v>0</v>
          </cell>
        </row>
        <row r="105">
          <cell r="A105" t="str">
            <v>Water &amp; Sewer</v>
          </cell>
          <cell r="C105">
            <v>45200</v>
          </cell>
          <cell r="D105">
            <v>1730000</v>
          </cell>
          <cell r="E105">
            <v>5.6000000000000001E-2</v>
          </cell>
          <cell r="J105" t="str">
            <v>Senior</v>
          </cell>
          <cell r="AE105">
            <v>1730000</v>
          </cell>
          <cell r="AF105">
            <v>0</v>
          </cell>
        </row>
        <row r="106">
          <cell r="A106" t="str">
            <v>Water &amp; Sewer</v>
          </cell>
          <cell r="C106">
            <v>45566</v>
          </cell>
          <cell r="D106">
            <v>1730000</v>
          </cell>
          <cell r="E106">
            <v>5.6500000000000002E-2</v>
          </cell>
          <cell r="J106" t="str">
            <v>Senior</v>
          </cell>
          <cell r="AE106">
            <v>1730000</v>
          </cell>
          <cell r="AF106">
            <v>0</v>
          </cell>
        </row>
        <row r="107">
          <cell r="A107" t="str">
            <v>Water &amp; Sewer</v>
          </cell>
          <cell r="C107">
            <v>45931</v>
          </cell>
          <cell r="D107">
            <v>1730000</v>
          </cell>
          <cell r="E107">
            <v>5.7000000000000002E-2</v>
          </cell>
          <cell r="J107" t="str">
            <v>Senior</v>
          </cell>
          <cell r="AE107">
            <v>1730000</v>
          </cell>
          <cell r="AF107">
            <v>0</v>
          </cell>
        </row>
        <row r="108">
          <cell r="A108" t="str">
            <v>Water &amp; Sewer</v>
          </cell>
          <cell r="C108">
            <v>44105</v>
          </cell>
          <cell r="D108">
            <v>3000000</v>
          </cell>
          <cell r="E108">
            <v>0.05</v>
          </cell>
          <cell r="J108" t="str">
            <v>Senior</v>
          </cell>
          <cell r="AE108">
            <v>3000000</v>
          </cell>
          <cell r="AF108">
            <v>43739</v>
          </cell>
        </row>
        <row r="109">
          <cell r="A109" t="str">
            <v>Water &amp; Sewer</v>
          </cell>
          <cell r="C109">
            <v>43374</v>
          </cell>
          <cell r="D109">
            <v>3900000</v>
          </cell>
          <cell r="E109">
            <v>0.05</v>
          </cell>
          <cell r="J109" t="str">
            <v>Senior</v>
          </cell>
          <cell r="AE109">
            <v>3900000</v>
          </cell>
          <cell r="AF109">
            <v>0</v>
          </cell>
        </row>
        <row r="110">
          <cell r="A110" t="str">
            <v>Water &amp; Sewer</v>
          </cell>
          <cell r="C110">
            <v>43739</v>
          </cell>
          <cell r="D110">
            <v>5015000</v>
          </cell>
          <cell r="E110">
            <v>0.05</v>
          </cell>
          <cell r="J110" t="str">
            <v>Senior</v>
          </cell>
          <cell r="AE110">
            <v>5015000</v>
          </cell>
          <cell r="AF110">
            <v>0</v>
          </cell>
        </row>
        <row r="111">
          <cell r="A111" t="str">
            <v>Water &amp; Sewer</v>
          </cell>
          <cell r="C111">
            <v>44105</v>
          </cell>
          <cell r="D111">
            <v>5615000</v>
          </cell>
          <cell r="E111">
            <v>0.05</v>
          </cell>
          <cell r="J111" t="str">
            <v>Senior</v>
          </cell>
          <cell r="AE111">
            <v>5615000</v>
          </cell>
          <cell r="AF111">
            <v>43739</v>
          </cell>
        </row>
        <row r="112">
          <cell r="A112" t="str">
            <v>Water &amp; Sewer</v>
          </cell>
          <cell r="C112">
            <v>44470</v>
          </cell>
          <cell r="D112">
            <v>4330000</v>
          </cell>
          <cell r="E112">
            <v>0.05</v>
          </cell>
          <cell r="J112" t="str">
            <v>Senior</v>
          </cell>
          <cell r="AE112">
            <v>4330000</v>
          </cell>
          <cell r="AF112">
            <v>43739</v>
          </cell>
        </row>
        <row r="113">
          <cell r="A113" t="str">
            <v>Water &amp; Sewer</v>
          </cell>
          <cell r="C113">
            <v>44835</v>
          </cell>
          <cell r="D113">
            <v>790000</v>
          </cell>
          <cell r="E113">
            <v>0.04</v>
          </cell>
          <cell r="J113" t="str">
            <v>Senior</v>
          </cell>
          <cell r="AE113">
            <v>790000</v>
          </cell>
          <cell r="AF113">
            <v>43739</v>
          </cell>
        </row>
        <row r="114">
          <cell r="A114" t="str">
            <v>Water &amp; Sewer</v>
          </cell>
          <cell r="C114">
            <v>44835</v>
          </cell>
          <cell r="D114">
            <v>3765000</v>
          </cell>
          <cell r="E114">
            <v>0.05</v>
          </cell>
          <cell r="J114" t="str">
            <v>Senior</v>
          </cell>
          <cell r="AE114">
            <v>3765000</v>
          </cell>
          <cell r="AF114">
            <v>43739</v>
          </cell>
        </row>
        <row r="115">
          <cell r="A115" t="str">
            <v>Water &amp; Sewer</v>
          </cell>
          <cell r="C115">
            <v>45200</v>
          </cell>
          <cell r="D115">
            <v>1110000</v>
          </cell>
          <cell r="E115">
            <v>0.05</v>
          </cell>
          <cell r="J115" t="str">
            <v>Senior</v>
          </cell>
          <cell r="AE115">
            <v>1110000</v>
          </cell>
          <cell r="AF115">
            <v>43739</v>
          </cell>
        </row>
        <row r="116">
          <cell r="A116" t="str">
            <v>Water &amp; Sewer</v>
          </cell>
          <cell r="C116">
            <v>45566</v>
          </cell>
          <cell r="D116">
            <v>1165000</v>
          </cell>
          <cell r="E116">
            <v>0.05</v>
          </cell>
          <cell r="J116" t="str">
            <v>Senior</v>
          </cell>
          <cell r="AE116">
            <v>1165000</v>
          </cell>
          <cell r="AF116">
            <v>0</v>
          </cell>
        </row>
        <row r="117">
          <cell r="A117" t="str">
            <v>Water &amp; Sewer</v>
          </cell>
          <cell r="C117">
            <v>46296</v>
          </cell>
          <cell r="D117">
            <v>3190000</v>
          </cell>
          <cell r="E117">
            <v>0.04</v>
          </cell>
          <cell r="J117" t="str">
            <v>Senior</v>
          </cell>
          <cell r="AE117">
            <v>3190000</v>
          </cell>
          <cell r="AF117">
            <v>0</v>
          </cell>
        </row>
        <row r="118">
          <cell r="A118" t="str">
            <v>Water &amp; Sewer</v>
          </cell>
          <cell r="C118">
            <v>46661</v>
          </cell>
          <cell r="D118">
            <v>330000</v>
          </cell>
          <cell r="E118">
            <v>0.04</v>
          </cell>
          <cell r="J118" t="str">
            <v>Senior</v>
          </cell>
          <cell r="AE118">
            <v>330000</v>
          </cell>
          <cell r="AF118">
            <v>0</v>
          </cell>
        </row>
        <row r="119">
          <cell r="A119" t="str">
            <v>Water &amp; Sewer</v>
          </cell>
          <cell r="C119">
            <v>49583</v>
          </cell>
          <cell r="D119">
            <v>2410000</v>
          </cell>
          <cell r="E119">
            <v>0.05</v>
          </cell>
          <cell r="J119" t="str">
            <v>Senior</v>
          </cell>
          <cell r="AE119">
            <v>2410000</v>
          </cell>
          <cell r="AF119">
            <v>0</v>
          </cell>
        </row>
        <row r="120">
          <cell r="A120" t="str">
            <v>Water &amp; Sewer</v>
          </cell>
          <cell r="C120">
            <v>49949</v>
          </cell>
          <cell r="D120">
            <v>2530000</v>
          </cell>
          <cell r="E120">
            <v>0.05</v>
          </cell>
          <cell r="J120" t="str">
            <v>Senior</v>
          </cell>
          <cell r="AE120">
            <v>2530000</v>
          </cell>
          <cell r="AF120">
            <v>0</v>
          </cell>
        </row>
        <row r="121">
          <cell r="A121" t="str">
            <v>Water &amp; Sewer</v>
          </cell>
          <cell r="C121">
            <v>50314</v>
          </cell>
          <cell r="D121">
            <v>2660000</v>
          </cell>
          <cell r="E121">
            <v>0.05</v>
          </cell>
          <cell r="J121" t="str">
            <v>Senior</v>
          </cell>
          <cell r="AE121">
            <v>2660000</v>
          </cell>
          <cell r="AF121">
            <v>0</v>
          </cell>
        </row>
        <row r="122">
          <cell r="A122" t="str">
            <v>Water &amp; Sewer</v>
          </cell>
          <cell r="C122">
            <v>50679</v>
          </cell>
          <cell r="D122">
            <v>2790000</v>
          </cell>
          <cell r="E122">
            <v>0.05</v>
          </cell>
          <cell r="J122" t="str">
            <v>Senior</v>
          </cell>
          <cell r="AE122">
            <v>2790000</v>
          </cell>
          <cell r="AF122">
            <v>0</v>
          </cell>
        </row>
        <row r="123">
          <cell r="A123" t="str">
            <v>Water &amp; Sewer</v>
          </cell>
          <cell r="C123">
            <v>51044</v>
          </cell>
          <cell r="D123">
            <v>2925000</v>
          </cell>
          <cell r="E123">
            <v>0.05</v>
          </cell>
          <cell r="J123" t="str">
            <v>Senior</v>
          </cell>
          <cell r="AE123">
            <v>2925000</v>
          </cell>
          <cell r="AF123">
            <v>0</v>
          </cell>
        </row>
        <row r="124">
          <cell r="A124" t="str">
            <v>Water &amp; Sewer</v>
          </cell>
          <cell r="C124">
            <v>43374</v>
          </cell>
          <cell r="D124">
            <v>2655000</v>
          </cell>
          <cell r="E124">
            <v>0.05</v>
          </cell>
          <cell r="J124" t="str">
            <v>Junior</v>
          </cell>
          <cell r="AE124">
            <v>2655000</v>
          </cell>
          <cell r="AF124">
            <v>0</v>
          </cell>
        </row>
        <row r="125">
          <cell r="A125" t="str">
            <v>Water &amp; Sewer</v>
          </cell>
          <cell r="C125">
            <v>43739</v>
          </cell>
          <cell r="D125">
            <v>2790000</v>
          </cell>
          <cell r="E125">
            <v>0.05</v>
          </cell>
          <cell r="J125" t="str">
            <v>Junior</v>
          </cell>
          <cell r="AE125">
            <v>2790000</v>
          </cell>
          <cell r="AF125">
            <v>0</v>
          </cell>
        </row>
        <row r="126">
          <cell r="A126" t="str">
            <v>Water &amp; Sewer</v>
          </cell>
          <cell r="C126">
            <v>44105</v>
          </cell>
          <cell r="D126">
            <v>1640000</v>
          </cell>
          <cell r="E126">
            <v>0.05</v>
          </cell>
          <cell r="J126" t="str">
            <v>Junior</v>
          </cell>
          <cell r="AE126">
            <v>1640000</v>
          </cell>
          <cell r="AF126">
            <v>43739</v>
          </cell>
        </row>
        <row r="127">
          <cell r="A127" t="str">
            <v>Water &amp; Sewer</v>
          </cell>
          <cell r="C127">
            <v>44470</v>
          </cell>
          <cell r="D127">
            <v>580000</v>
          </cell>
          <cell r="E127">
            <v>0.05</v>
          </cell>
          <cell r="J127" t="str">
            <v>Junior</v>
          </cell>
          <cell r="AE127">
            <v>580000</v>
          </cell>
          <cell r="AF127">
            <v>43739</v>
          </cell>
        </row>
        <row r="128">
          <cell r="A128" t="str">
            <v>Water &amp; Sewer</v>
          </cell>
          <cell r="C128">
            <v>44835</v>
          </cell>
          <cell r="D128">
            <v>610000</v>
          </cell>
          <cell r="E128">
            <v>0.05</v>
          </cell>
          <cell r="J128" t="str">
            <v>Junior</v>
          </cell>
          <cell r="AE128">
            <v>610000</v>
          </cell>
          <cell r="AF128">
            <v>43739</v>
          </cell>
        </row>
        <row r="129">
          <cell r="A129" t="str">
            <v>Water &amp; Sewer</v>
          </cell>
          <cell r="C129">
            <v>44470</v>
          </cell>
          <cell r="D129">
            <v>1200000</v>
          </cell>
          <cell r="E129">
            <v>0.04</v>
          </cell>
          <cell r="J129" t="str">
            <v>Senior</v>
          </cell>
          <cell r="AE129">
            <v>1200000</v>
          </cell>
          <cell r="AF129">
            <v>43739</v>
          </cell>
        </row>
        <row r="130">
          <cell r="A130" t="str">
            <v>Water &amp; Sewer</v>
          </cell>
          <cell r="C130">
            <v>44470</v>
          </cell>
          <cell r="D130">
            <v>915000</v>
          </cell>
          <cell r="E130">
            <v>0.05</v>
          </cell>
          <cell r="J130" t="str">
            <v>Senior</v>
          </cell>
          <cell r="AE130">
            <v>915000</v>
          </cell>
          <cell r="AF130">
            <v>43739</v>
          </cell>
        </row>
        <row r="131">
          <cell r="A131" t="str">
            <v>Water &amp; Sewer</v>
          </cell>
          <cell r="C131">
            <v>44835</v>
          </cell>
          <cell r="D131">
            <v>180000</v>
          </cell>
          <cell r="E131">
            <v>0.04</v>
          </cell>
          <cell r="J131" t="str">
            <v>Senior</v>
          </cell>
          <cell r="AE131">
            <v>180000</v>
          </cell>
          <cell r="AF131">
            <v>43739</v>
          </cell>
        </row>
        <row r="132">
          <cell r="A132" t="str">
            <v>Water &amp; Sewer</v>
          </cell>
          <cell r="C132">
            <v>44835</v>
          </cell>
          <cell r="D132">
            <v>1000000</v>
          </cell>
          <cell r="E132">
            <v>0.05</v>
          </cell>
          <cell r="J132" t="str">
            <v>Senior</v>
          </cell>
          <cell r="AE132">
            <v>1000000</v>
          </cell>
          <cell r="AF132">
            <v>43739</v>
          </cell>
        </row>
        <row r="133">
          <cell r="A133" t="str">
            <v>Water &amp; Sewer</v>
          </cell>
          <cell r="C133">
            <v>45200</v>
          </cell>
          <cell r="D133">
            <v>1235000</v>
          </cell>
          <cell r="E133">
            <v>0.05</v>
          </cell>
          <cell r="J133" t="str">
            <v>Senior</v>
          </cell>
          <cell r="AE133">
            <v>1235000</v>
          </cell>
          <cell r="AF133">
            <v>43739</v>
          </cell>
        </row>
        <row r="134">
          <cell r="A134" t="str">
            <v>Water &amp; Sewer</v>
          </cell>
          <cell r="C134">
            <v>45931</v>
          </cell>
          <cell r="D134">
            <v>675000</v>
          </cell>
          <cell r="E134">
            <v>0.05</v>
          </cell>
          <cell r="J134" t="str">
            <v>Senior</v>
          </cell>
          <cell r="AE134">
            <v>675000</v>
          </cell>
          <cell r="AF134">
            <v>43739</v>
          </cell>
        </row>
        <row r="135">
          <cell r="A135" t="str">
            <v>Water &amp; Sewer</v>
          </cell>
          <cell r="C135">
            <v>46661</v>
          </cell>
          <cell r="D135">
            <v>75000</v>
          </cell>
          <cell r="E135">
            <v>0.04</v>
          </cell>
          <cell r="J135" t="str">
            <v>Senior</v>
          </cell>
          <cell r="AE135">
            <v>75000</v>
          </cell>
          <cell r="AF135">
            <v>0</v>
          </cell>
        </row>
        <row r="136">
          <cell r="A136" t="str">
            <v>Water &amp; Sewer</v>
          </cell>
          <cell r="C136">
            <v>46661</v>
          </cell>
          <cell r="D136">
            <v>690000</v>
          </cell>
          <cell r="E136">
            <v>0.05</v>
          </cell>
          <cell r="J136" t="str">
            <v>Senior</v>
          </cell>
          <cell r="AE136">
            <v>690000</v>
          </cell>
          <cell r="AF136">
            <v>0</v>
          </cell>
        </row>
        <row r="137">
          <cell r="A137" t="str">
            <v>Water &amp; Sewer</v>
          </cell>
          <cell r="C137">
            <v>47027</v>
          </cell>
          <cell r="D137">
            <v>65000</v>
          </cell>
          <cell r="E137">
            <v>0.04</v>
          </cell>
          <cell r="J137" t="str">
            <v>Senior</v>
          </cell>
          <cell r="AE137">
            <v>65000</v>
          </cell>
          <cell r="AF137">
            <v>0</v>
          </cell>
        </row>
        <row r="138">
          <cell r="A138" t="str">
            <v>Water &amp; Sewer</v>
          </cell>
          <cell r="C138">
            <v>47027</v>
          </cell>
          <cell r="D138">
            <v>970000</v>
          </cell>
          <cell r="E138">
            <v>0.05</v>
          </cell>
          <cell r="J138" t="str">
            <v>Senior</v>
          </cell>
          <cell r="AE138">
            <v>970000</v>
          </cell>
          <cell r="AF138">
            <v>0</v>
          </cell>
        </row>
        <row r="139">
          <cell r="A139" t="str">
            <v>Water &amp; Sewer</v>
          </cell>
          <cell r="C139">
            <v>47392</v>
          </cell>
          <cell r="D139">
            <v>115000</v>
          </cell>
          <cell r="E139">
            <v>4.1250000000000002E-2</v>
          </cell>
          <cell r="J139" t="str">
            <v>Senior</v>
          </cell>
          <cell r="AE139">
            <v>115000</v>
          </cell>
          <cell r="AF139">
            <v>0</v>
          </cell>
        </row>
        <row r="140">
          <cell r="A140" t="str">
            <v>Water &amp; Sewer</v>
          </cell>
          <cell r="C140">
            <v>47392</v>
          </cell>
          <cell r="D140">
            <v>955000</v>
          </cell>
          <cell r="E140">
            <v>0.05</v>
          </cell>
          <cell r="J140" t="str">
            <v>Senior</v>
          </cell>
          <cell r="AE140">
            <v>955000</v>
          </cell>
          <cell r="AF140">
            <v>0</v>
          </cell>
        </row>
        <row r="141">
          <cell r="A141" t="str">
            <v>Water &amp; Sewer</v>
          </cell>
          <cell r="C141">
            <v>47757</v>
          </cell>
          <cell r="D141">
            <v>155000</v>
          </cell>
          <cell r="E141">
            <v>4.2000000000000003E-2</v>
          </cell>
          <cell r="J141" t="str">
            <v>Senior</v>
          </cell>
          <cell r="AE141">
            <v>155000</v>
          </cell>
          <cell r="AF141">
            <v>0</v>
          </cell>
        </row>
        <row r="142">
          <cell r="A142" t="str">
            <v>Water &amp; Sewer</v>
          </cell>
          <cell r="C142">
            <v>47757</v>
          </cell>
          <cell r="D142">
            <v>740000</v>
          </cell>
          <cell r="E142">
            <v>0.05</v>
          </cell>
          <cell r="J142" t="str">
            <v>Senior</v>
          </cell>
          <cell r="AE142">
            <v>740000</v>
          </cell>
          <cell r="AF142">
            <v>0</v>
          </cell>
        </row>
        <row r="143">
          <cell r="A143" t="str">
            <v>Water &amp; Sewer</v>
          </cell>
          <cell r="C143">
            <v>50314</v>
          </cell>
          <cell r="D143">
            <v>920000</v>
          </cell>
          <cell r="E143">
            <v>4.4999999999999998E-2</v>
          </cell>
          <cell r="J143" t="str">
            <v>Senior</v>
          </cell>
          <cell r="AE143">
            <v>920000</v>
          </cell>
          <cell r="AF143">
            <v>0</v>
          </cell>
        </row>
        <row r="144">
          <cell r="A144" t="str">
            <v>Water &amp; Sewer</v>
          </cell>
          <cell r="C144">
            <v>50679</v>
          </cell>
          <cell r="D144">
            <v>965000</v>
          </cell>
          <cell r="E144">
            <v>4.4999999999999998E-2</v>
          </cell>
          <cell r="J144" t="str">
            <v>Senior</v>
          </cell>
          <cell r="AE144">
            <v>965000</v>
          </cell>
          <cell r="AF144">
            <v>0</v>
          </cell>
        </row>
        <row r="145">
          <cell r="A145" t="str">
            <v>Water &amp; Sewer</v>
          </cell>
          <cell r="C145">
            <v>51044</v>
          </cell>
          <cell r="D145">
            <v>1010000</v>
          </cell>
          <cell r="E145">
            <v>4.4999999999999998E-2</v>
          </cell>
          <cell r="J145" t="str">
            <v>Senior</v>
          </cell>
          <cell r="AE145">
            <v>1010000</v>
          </cell>
          <cell r="AF145">
            <v>0</v>
          </cell>
        </row>
        <row r="146">
          <cell r="A146" t="str">
            <v>Water &amp; Sewer</v>
          </cell>
          <cell r="C146">
            <v>43374</v>
          </cell>
          <cell r="D146">
            <v>2180000</v>
          </cell>
          <cell r="E146">
            <v>3.7499999999999999E-2</v>
          </cell>
          <cell r="J146" t="str">
            <v>Senior</v>
          </cell>
          <cell r="AE146">
            <v>2180000</v>
          </cell>
          <cell r="AF146">
            <v>0</v>
          </cell>
        </row>
        <row r="147">
          <cell r="A147" t="str">
            <v>Water &amp; Sewer</v>
          </cell>
          <cell r="C147">
            <v>43739</v>
          </cell>
          <cell r="D147">
            <v>2395000</v>
          </cell>
          <cell r="E147">
            <v>3.9E-2</v>
          </cell>
          <cell r="J147" t="str">
            <v>Senior</v>
          </cell>
          <cell r="AE147">
            <v>2395000</v>
          </cell>
          <cell r="AF147">
            <v>0</v>
          </cell>
        </row>
        <row r="148">
          <cell r="A148" t="str">
            <v>Water &amp; Sewer</v>
          </cell>
          <cell r="C148">
            <v>44105</v>
          </cell>
          <cell r="D148">
            <v>1035000</v>
          </cell>
          <cell r="E148">
            <v>0.04</v>
          </cell>
          <cell r="J148" t="str">
            <v>Senior</v>
          </cell>
          <cell r="AE148">
            <v>1035000</v>
          </cell>
          <cell r="AF148">
            <v>0</v>
          </cell>
        </row>
        <row r="149">
          <cell r="A149" t="str">
            <v>Water &amp; Sewer</v>
          </cell>
          <cell r="C149">
            <v>44470</v>
          </cell>
          <cell r="D149">
            <v>330000</v>
          </cell>
          <cell r="E149">
            <v>4.1500000000000002E-2</v>
          </cell>
          <cell r="J149" t="str">
            <v>Senior</v>
          </cell>
          <cell r="AE149">
            <v>330000</v>
          </cell>
          <cell r="AF149">
            <v>0</v>
          </cell>
        </row>
        <row r="150">
          <cell r="A150" t="str">
            <v>Water &amp; Sewer</v>
          </cell>
          <cell r="C150">
            <v>44835</v>
          </cell>
          <cell r="D150">
            <v>490000</v>
          </cell>
          <cell r="E150">
            <v>4.2999999999999997E-2</v>
          </cell>
          <cell r="J150" t="str">
            <v>Senior</v>
          </cell>
          <cell r="AE150">
            <v>490000</v>
          </cell>
          <cell r="AF150">
            <v>0</v>
          </cell>
        </row>
        <row r="151">
          <cell r="A151" t="str">
            <v>Water &amp; Sewer</v>
          </cell>
          <cell r="C151">
            <v>45200</v>
          </cell>
          <cell r="D151">
            <v>250000</v>
          </cell>
          <cell r="E151">
            <v>4.5499999999999999E-2</v>
          </cell>
          <cell r="J151" t="str">
            <v>Senior</v>
          </cell>
          <cell r="AE151">
            <v>250000</v>
          </cell>
          <cell r="AF151">
            <v>0</v>
          </cell>
        </row>
        <row r="152">
          <cell r="A152" t="str">
            <v>Water &amp; Sewer</v>
          </cell>
          <cell r="C152">
            <v>45566</v>
          </cell>
          <cell r="D152">
            <v>500000</v>
          </cell>
          <cell r="E152">
            <v>4.7E-2</v>
          </cell>
          <cell r="J152" t="str">
            <v>Senior</v>
          </cell>
          <cell r="AE152">
            <v>500000</v>
          </cell>
          <cell r="AF152">
            <v>0</v>
          </cell>
        </row>
        <row r="153">
          <cell r="A153" t="str">
            <v>Water &amp; Sewer</v>
          </cell>
          <cell r="C153">
            <v>45931</v>
          </cell>
          <cell r="D153">
            <v>1385000</v>
          </cell>
          <cell r="E153">
            <v>0.05</v>
          </cell>
          <cell r="J153" t="str">
            <v>Senior</v>
          </cell>
          <cell r="AE153">
            <v>1385000</v>
          </cell>
          <cell r="AF153">
            <v>0</v>
          </cell>
        </row>
        <row r="154">
          <cell r="A154" t="str">
            <v>Water &amp; Sewer</v>
          </cell>
          <cell r="C154">
            <v>46296</v>
          </cell>
          <cell r="D154">
            <v>2975000</v>
          </cell>
          <cell r="E154">
            <v>5.287E-2</v>
          </cell>
          <cell r="J154" t="str">
            <v>Senior</v>
          </cell>
          <cell r="AE154">
            <v>2975000</v>
          </cell>
          <cell r="AF154">
            <v>0</v>
          </cell>
        </row>
        <row r="155">
          <cell r="A155" t="str">
            <v>Water &amp; Sewer</v>
          </cell>
          <cell r="C155">
            <v>46661</v>
          </cell>
          <cell r="D155">
            <v>3070000</v>
          </cell>
          <cell r="E155">
            <v>5.4870000000000002E-2</v>
          </cell>
          <cell r="J155" t="str">
            <v>Senior</v>
          </cell>
          <cell r="AE155">
            <v>3070000</v>
          </cell>
          <cell r="AF155">
            <v>0</v>
          </cell>
        </row>
        <row r="156">
          <cell r="A156" t="str">
            <v>Water &amp; Sewer</v>
          </cell>
          <cell r="C156">
            <v>47027</v>
          </cell>
          <cell r="D156">
            <v>1675000</v>
          </cell>
          <cell r="E156">
            <v>5.6370000000000003E-2</v>
          </cell>
          <cell r="J156" t="str">
            <v>Senior</v>
          </cell>
          <cell r="AE156">
            <v>1675000</v>
          </cell>
          <cell r="AF156">
            <v>0</v>
          </cell>
        </row>
        <row r="157">
          <cell r="A157" t="str">
            <v>Water &amp; Sewer</v>
          </cell>
          <cell r="C157">
            <v>47392</v>
          </cell>
          <cell r="D157">
            <v>1785000</v>
          </cell>
          <cell r="E157">
            <v>5.6370000000000003E-2</v>
          </cell>
          <cell r="J157" t="str">
            <v>Senior</v>
          </cell>
          <cell r="AE157">
            <v>1785000</v>
          </cell>
          <cell r="AF157">
            <v>0</v>
          </cell>
        </row>
        <row r="158">
          <cell r="A158" t="str">
            <v>Water &amp; Sewer</v>
          </cell>
          <cell r="C158">
            <v>47757</v>
          </cell>
          <cell r="D158">
            <v>1900000</v>
          </cell>
          <cell r="E158">
            <v>5.6370000000000003E-2</v>
          </cell>
          <cell r="J158" t="str">
            <v>Senior</v>
          </cell>
          <cell r="AE158">
            <v>1900000</v>
          </cell>
          <cell r="AF158">
            <v>0</v>
          </cell>
        </row>
        <row r="159">
          <cell r="A159" t="str">
            <v>Water &amp; Sewer</v>
          </cell>
          <cell r="C159">
            <v>48122</v>
          </cell>
          <cell r="D159">
            <v>1720000</v>
          </cell>
          <cell r="E159">
            <v>5.8869999999999999E-2</v>
          </cell>
          <cell r="J159" t="str">
            <v>Senior</v>
          </cell>
          <cell r="AE159">
            <v>1720000</v>
          </cell>
          <cell r="AF159">
            <v>0</v>
          </cell>
        </row>
        <row r="160">
          <cell r="A160" t="str">
            <v>Water &amp; Sewer</v>
          </cell>
          <cell r="C160">
            <v>48488</v>
          </cell>
          <cell r="D160">
            <v>1855000</v>
          </cell>
          <cell r="E160">
            <v>5.8869999999999999E-2</v>
          </cell>
          <cell r="J160" t="str">
            <v>Senior</v>
          </cell>
          <cell r="AE160">
            <v>1855000</v>
          </cell>
          <cell r="AF160">
            <v>0</v>
          </cell>
        </row>
        <row r="161">
          <cell r="A161" t="str">
            <v>Water &amp; Sewer</v>
          </cell>
          <cell r="C161">
            <v>48853</v>
          </cell>
          <cell r="D161">
            <v>1995000</v>
          </cell>
          <cell r="E161">
            <v>5.8869999999999999E-2</v>
          </cell>
          <cell r="J161" t="str">
            <v>Senior</v>
          </cell>
          <cell r="AE161">
            <v>1995000</v>
          </cell>
          <cell r="AF161">
            <v>0</v>
          </cell>
        </row>
        <row r="162">
          <cell r="A162" t="str">
            <v>Water &amp; Sewer</v>
          </cell>
          <cell r="C162">
            <v>49218</v>
          </cell>
          <cell r="D162">
            <v>2145000</v>
          </cell>
          <cell r="E162">
            <v>5.8869999999999999E-2</v>
          </cell>
          <cell r="J162" t="str">
            <v>Senior</v>
          </cell>
          <cell r="AE162">
            <v>2145000</v>
          </cell>
          <cell r="AF162">
            <v>0</v>
          </cell>
        </row>
        <row r="163">
          <cell r="A163" t="str">
            <v>Water &amp; Sewer</v>
          </cell>
          <cell r="C163">
            <v>49583</v>
          </cell>
          <cell r="D163">
            <v>2300000</v>
          </cell>
          <cell r="E163">
            <v>5.8869999999999999E-2</v>
          </cell>
          <cell r="J163" t="str">
            <v>Senior</v>
          </cell>
          <cell r="AE163">
            <v>2300000</v>
          </cell>
          <cell r="AF163">
            <v>0</v>
          </cell>
        </row>
        <row r="164">
          <cell r="A164" t="str">
            <v>Water &amp; Sewer</v>
          </cell>
          <cell r="C164">
            <v>49949</v>
          </cell>
          <cell r="D164">
            <v>2470000</v>
          </cell>
          <cell r="E164">
            <v>5.8869999999999999E-2</v>
          </cell>
          <cell r="J164" t="str">
            <v>Senior</v>
          </cell>
          <cell r="AE164">
            <v>2470000</v>
          </cell>
          <cell r="AF164">
            <v>0</v>
          </cell>
        </row>
        <row r="165">
          <cell r="A165" t="str">
            <v>Water &amp; Sewer</v>
          </cell>
          <cell r="C165">
            <v>50314</v>
          </cell>
          <cell r="D165">
            <v>2650000</v>
          </cell>
          <cell r="E165">
            <v>5.8869999999999999E-2</v>
          </cell>
          <cell r="J165" t="str">
            <v>Senior</v>
          </cell>
          <cell r="AE165">
            <v>2650000</v>
          </cell>
          <cell r="AF165">
            <v>0</v>
          </cell>
        </row>
        <row r="166">
          <cell r="A166" t="str">
            <v>Water &amp; Sewer</v>
          </cell>
          <cell r="C166">
            <v>50679</v>
          </cell>
          <cell r="D166">
            <v>2850000</v>
          </cell>
          <cell r="E166">
            <v>5.8869999999999999E-2</v>
          </cell>
          <cell r="J166" t="str">
            <v>Senior</v>
          </cell>
          <cell r="AE166">
            <v>2850000</v>
          </cell>
          <cell r="AF166">
            <v>0</v>
          </cell>
        </row>
        <row r="167">
          <cell r="A167" t="str">
            <v>Water &amp; Sewer</v>
          </cell>
          <cell r="C167">
            <v>51044</v>
          </cell>
          <cell r="D167">
            <v>3050000</v>
          </cell>
          <cell r="E167">
            <v>5.8869999999999999E-2</v>
          </cell>
          <cell r="J167" t="str">
            <v>Senior</v>
          </cell>
          <cell r="AE167">
            <v>3050000</v>
          </cell>
          <cell r="AF167">
            <v>0</v>
          </cell>
        </row>
        <row r="168">
          <cell r="A168" t="str">
            <v>Water &amp; Sewer</v>
          </cell>
          <cell r="C168">
            <v>51410</v>
          </cell>
          <cell r="D168">
            <v>3270000</v>
          </cell>
          <cell r="E168">
            <v>5.8869999999999999E-2</v>
          </cell>
          <cell r="J168" t="str">
            <v>Senior</v>
          </cell>
          <cell r="AE168">
            <v>3270000</v>
          </cell>
          <cell r="AF168">
            <v>0</v>
          </cell>
        </row>
        <row r="169">
          <cell r="A169" t="str">
            <v>Water &amp; Sewer</v>
          </cell>
          <cell r="C169">
            <v>44105</v>
          </cell>
          <cell r="D169">
            <v>1195000</v>
          </cell>
          <cell r="E169">
            <v>0.03</v>
          </cell>
          <cell r="J169" t="str">
            <v>Junior</v>
          </cell>
          <cell r="AE169">
            <v>1195000</v>
          </cell>
          <cell r="AF169">
            <v>43739</v>
          </cell>
        </row>
        <row r="170">
          <cell r="A170" t="str">
            <v>Water &amp; Sewer</v>
          </cell>
          <cell r="C170">
            <v>45200</v>
          </cell>
          <cell r="D170">
            <v>490000</v>
          </cell>
          <cell r="E170">
            <v>0.05</v>
          </cell>
          <cell r="J170" t="str">
            <v>Junior</v>
          </cell>
          <cell r="AE170">
            <v>490000</v>
          </cell>
          <cell r="AF170">
            <v>43739</v>
          </cell>
        </row>
        <row r="171">
          <cell r="A171" t="str">
            <v>Water &amp; Sewer</v>
          </cell>
          <cell r="C171">
            <v>45566</v>
          </cell>
          <cell r="D171">
            <v>780000</v>
          </cell>
          <cell r="E171">
            <v>0.05</v>
          </cell>
          <cell r="J171" t="str">
            <v>Junior</v>
          </cell>
          <cell r="AE171">
            <v>780000</v>
          </cell>
          <cell r="AF171">
            <v>43739</v>
          </cell>
        </row>
        <row r="172">
          <cell r="A172" t="str">
            <v>Water &amp; Sewer</v>
          </cell>
          <cell r="C172">
            <v>45931</v>
          </cell>
          <cell r="D172">
            <v>300000</v>
          </cell>
          <cell r="E172">
            <v>0.04</v>
          </cell>
          <cell r="J172" t="str">
            <v>Junior</v>
          </cell>
          <cell r="AE172">
            <v>300000</v>
          </cell>
          <cell r="AF172">
            <v>43739</v>
          </cell>
        </row>
        <row r="173">
          <cell r="A173" t="str">
            <v>Water &amp; Sewer</v>
          </cell>
          <cell r="C173">
            <v>45931</v>
          </cell>
          <cell r="D173">
            <v>490000</v>
          </cell>
          <cell r="E173">
            <v>0.05</v>
          </cell>
          <cell r="J173" t="str">
            <v>Junior</v>
          </cell>
          <cell r="AE173">
            <v>490000</v>
          </cell>
          <cell r="AF173">
            <v>43739</v>
          </cell>
        </row>
        <row r="174">
          <cell r="A174" t="str">
            <v>Water &amp; Sewer</v>
          </cell>
          <cell r="C174">
            <v>43739</v>
          </cell>
          <cell r="D174">
            <v>1070000</v>
          </cell>
          <cell r="E174">
            <v>0.04</v>
          </cell>
          <cell r="J174" t="str">
            <v>Senior</v>
          </cell>
          <cell r="AE174">
            <v>1070000</v>
          </cell>
          <cell r="AF174">
            <v>0</v>
          </cell>
        </row>
        <row r="175">
          <cell r="A175" t="str">
            <v>Water &amp; Sewer</v>
          </cell>
          <cell r="C175">
            <v>44105</v>
          </cell>
          <cell r="D175">
            <v>2440000</v>
          </cell>
          <cell r="E175">
            <v>0.04</v>
          </cell>
          <cell r="J175" t="str">
            <v>Senior</v>
          </cell>
          <cell r="AE175">
            <v>2440000</v>
          </cell>
          <cell r="AF175">
            <v>43739</v>
          </cell>
        </row>
        <row r="176">
          <cell r="A176" t="str">
            <v>Water &amp; Sewer</v>
          </cell>
          <cell r="C176">
            <v>44470</v>
          </cell>
          <cell r="D176">
            <v>3590000</v>
          </cell>
          <cell r="E176">
            <v>0.04</v>
          </cell>
          <cell r="J176" t="str">
            <v>Senior</v>
          </cell>
          <cell r="AE176">
            <v>3590000</v>
          </cell>
          <cell r="AF176">
            <v>43739</v>
          </cell>
        </row>
        <row r="177">
          <cell r="A177" t="str">
            <v>Water &amp; Sewer</v>
          </cell>
          <cell r="C177">
            <v>44835</v>
          </cell>
          <cell r="D177">
            <v>3225000</v>
          </cell>
          <cell r="E177">
            <v>0.04</v>
          </cell>
          <cell r="J177" t="str">
            <v>Senior</v>
          </cell>
          <cell r="AE177">
            <v>3225000</v>
          </cell>
          <cell r="AF177">
            <v>43739</v>
          </cell>
        </row>
        <row r="178">
          <cell r="A178" t="str">
            <v>Water &amp; Sewer</v>
          </cell>
          <cell r="C178">
            <v>45200</v>
          </cell>
          <cell r="D178">
            <v>4345000</v>
          </cell>
          <cell r="E178">
            <v>0.04</v>
          </cell>
          <cell r="J178" t="str">
            <v>Senior</v>
          </cell>
          <cell r="AE178">
            <v>4345000</v>
          </cell>
          <cell r="AF178">
            <v>43739</v>
          </cell>
        </row>
        <row r="179">
          <cell r="A179" t="str">
            <v>Water &amp; Sewer</v>
          </cell>
          <cell r="C179">
            <v>45566</v>
          </cell>
          <cell r="D179">
            <v>2205000</v>
          </cell>
          <cell r="E179">
            <v>0.03</v>
          </cell>
          <cell r="J179" t="str">
            <v>Senior</v>
          </cell>
          <cell r="AE179">
            <v>2205000</v>
          </cell>
          <cell r="AF179">
            <v>0</v>
          </cell>
        </row>
        <row r="180">
          <cell r="A180" t="str">
            <v>Water &amp; Sewer</v>
          </cell>
          <cell r="C180">
            <v>45566</v>
          </cell>
          <cell r="D180">
            <v>4410000</v>
          </cell>
          <cell r="E180">
            <v>0.05</v>
          </cell>
          <cell r="J180" t="str">
            <v>Senior</v>
          </cell>
          <cell r="AE180">
            <v>4410000</v>
          </cell>
          <cell r="AF180">
            <v>0</v>
          </cell>
        </row>
        <row r="181">
          <cell r="A181" t="str">
            <v>Water &amp; Sewer</v>
          </cell>
          <cell r="C181">
            <v>45931</v>
          </cell>
          <cell r="D181">
            <v>970000</v>
          </cell>
          <cell r="E181">
            <v>0.04</v>
          </cell>
          <cell r="J181" t="str">
            <v>Senior</v>
          </cell>
          <cell r="AE181">
            <v>970000</v>
          </cell>
          <cell r="AF181">
            <v>43739</v>
          </cell>
        </row>
        <row r="182">
          <cell r="A182" t="str">
            <v>Water &amp; Sewer</v>
          </cell>
          <cell r="C182">
            <v>45931</v>
          </cell>
          <cell r="D182">
            <v>1450000</v>
          </cell>
          <cell r="E182">
            <v>0.05</v>
          </cell>
          <cell r="J182" t="str">
            <v>Senior</v>
          </cell>
          <cell r="AE182">
            <v>1450000</v>
          </cell>
          <cell r="AF182">
            <v>0</v>
          </cell>
        </row>
        <row r="183">
          <cell r="A183" t="str">
            <v>Water &amp; Sewer</v>
          </cell>
          <cell r="C183">
            <v>46296</v>
          </cell>
          <cell r="D183">
            <v>5000</v>
          </cell>
          <cell r="E183">
            <v>0.04</v>
          </cell>
          <cell r="J183" t="str">
            <v>Senior</v>
          </cell>
          <cell r="AE183">
            <v>5000</v>
          </cell>
          <cell r="AF183">
            <v>0</v>
          </cell>
        </row>
        <row r="184">
          <cell r="A184" t="str">
            <v>Water &amp; Sewer</v>
          </cell>
          <cell r="C184">
            <v>46296</v>
          </cell>
          <cell r="D184">
            <v>3270000</v>
          </cell>
          <cell r="E184">
            <v>0.05</v>
          </cell>
          <cell r="J184" t="str">
            <v>Senior</v>
          </cell>
          <cell r="AE184">
            <v>3270000</v>
          </cell>
          <cell r="AF184">
            <v>0</v>
          </cell>
        </row>
        <row r="185">
          <cell r="A185" t="str">
            <v>Water &amp; Sewer</v>
          </cell>
          <cell r="C185">
            <v>46661</v>
          </cell>
          <cell r="D185">
            <v>195000</v>
          </cell>
          <cell r="E185">
            <v>3.3750000000000002E-2</v>
          </cell>
          <cell r="J185" t="str">
            <v>Senior</v>
          </cell>
          <cell r="AE185">
            <v>195000</v>
          </cell>
          <cell r="AF185">
            <v>0</v>
          </cell>
        </row>
        <row r="186">
          <cell r="A186" t="str">
            <v>Water &amp; Sewer</v>
          </cell>
          <cell r="C186">
            <v>46661</v>
          </cell>
          <cell r="D186">
            <v>4730000</v>
          </cell>
          <cell r="E186">
            <v>4.2500000000000003E-2</v>
          </cell>
          <cell r="J186" t="str">
            <v>Senior</v>
          </cell>
          <cell r="AE186">
            <v>4730000</v>
          </cell>
          <cell r="AF186">
            <v>0</v>
          </cell>
        </row>
        <row r="187">
          <cell r="A187" t="str">
            <v>Water &amp; Sewer</v>
          </cell>
          <cell r="C187">
            <v>47027</v>
          </cell>
          <cell r="D187">
            <v>95000</v>
          </cell>
          <cell r="E187">
            <v>0.04</v>
          </cell>
          <cell r="J187" t="str">
            <v>Senior</v>
          </cell>
          <cell r="AE187">
            <v>95000</v>
          </cell>
          <cell r="AF187">
            <v>0</v>
          </cell>
        </row>
        <row r="188">
          <cell r="A188" t="str">
            <v>Water &amp; Sewer</v>
          </cell>
          <cell r="C188">
            <v>47027</v>
          </cell>
          <cell r="D188">
            <v>5095000</v>
          </cell>
          <cell r="E188">
            <v>4.2500000000000003E-2</v>
          </cell>
          <cell r="J188" t="str">
            <v>Senior</v>
          </cell>
          <cell r="AE188">
            <v>5095000</v>
          </cell>
          <cell r="AF188">
            <v>0</v>
          </cell>
        </row>
        <row r="189">
          <cell r="A189" t="str">
            <v>Water &amp; Sewer</v>
          </cell>
          <cell r="C189">
            <v>47027</v>
          </cell>
          <cell r="D189">
            <v>140000</v>
          </cell>
          <cell r="E189">
            <v>3.5000000000000003E-2</v>
          </cell>
          <cell r="J189" t="str">
            <v>Senior</v>
          </cell>
          <cell r="AE189">
            <v>140000</v>
          </cell>
          <cell r="AF189">
            <v>0</v>
          </cell>
        </row>
        <row r="190">
          <cell r="A190" t="str">
            <v>Water &amp; Sewer</v>
          </cell>
          <cell r="C190">
            <v>47392</v>
          </cell>
          <cell r="D190">
            <v>20000</v>
          </cell>
          <cell r="E190">
            <v>0.04</v>
          </cell>
          <cell r="J190" t="str">
            <v>Senior</v>
          </cell>
          <cell r="AE190">
            <v>20000</v>
          </cell>
          <cell r="AF190">
            <v>0</v>
          </cell>
        </row>
        <row r="191">
          <cell r="A191" t="str">
            <v>Water &amp; Sewer</v>
          </cell>
          <cell r="C191">
            <v>47392</v>
          </cell>
          <cell r="D191">
            <v>5420000</v>
          </cell>
          <cell r="E191">
            <v>0.05</v>
          </cell>
          <cell r="J191" t="str">
            <v>Senior</v>
          </cell>
          <cell r="AE191">
            <v>5420000</v>
          </cell>
          <cell r="AF191">
            <v>0</v>
          </cell>
        </row>
        <row r="192">
          <cell r="A192" t="str">
            <v>Water &amp; Sewer</v>
          </cell>
          <cell r="C192">
            <v>47392</v>
          </cell>
          <cell r="D192">
            <v>250000</v>
          </cell>
          <cell r="E192">
            <v>3.6249999999999998E-2</v>
          </cell>
          <cell r="J192" t="str">
            <v>Senior</v>
          </cell>
          <cell r="AE192">
            <v>250000</v>
          </cell>
          <cell r="AF192">
            <v>0</v>
          </cell>
        </row>
        <row r="193">
          <cell r="A193" t="str">
            <v>Water &amp; Sewer</v>
          </cell>
          <cell r="C193">
            <v>47757</v>
          </cell>
          <cell r="D193">
            <v>95000</v>
          </cell>
          <cell r="E193">
            <v>0.04</v>
          </cell>
          <cell r="J193" t="str">
            <v>Senior</v>
          </cell>
          <cell r="AE193">
            <v>95000</v>
          </cell>
          <cell r="AF193">
            <v>0</v>
          </cell>
        </row>
        <row r="194">
          <cell r="A194" t="str">
            <v>Water &amp; Sewer</v>
          </cell>
          <cell r="C194">
            <v>47757</v>
          </cell>
          <cell r="D194">
            <v>4655000</v>
          </cell>
          <cell r="E194">
            <v>0.05</v>
          </cell>
          <cell r="J194" t="str">
            <v>Senior</v>
          </cell>
          <cell r="AE194">
            <v>4655000</v>
          </cell>
          <cell r="AF194">
            <v>0</v>
          </cell>
        </row>
        <row r="195">
          <cell r="A195" t="str">
            <v>Water &amp; Sewer</v>
          </cell>
          <cell r="C195">
            <v>47757</v>
          </cell>
          <cell r="D195">
            <v>325000</v>
          </cell>
          <cell r="E195">
            <v>3.7499999999999999E-2</v>
          </cell>
          <cell r="J195" t="str">
            <v>Senior</v>
          </cell>
          <cell r="AE195">
            <v>325000</v>
          </cell>
          <cell r="AF195">
            <v>0</v>
          </cell>
        </row>
        <row r="196">
          <cell r="A196" t="str">
            <v>Water &amp; Sewer</v>
          </cell>
          <cell r="C196">
            <v>48122</v>
          </cell>
          <cell r="D196">
            <v>50000</v>
          </cell>
          <cell r="E196">
            <v>0.04</v>
          </cell>
          <cell r="J196" t="str">
            <v>Senior</v>
          </cell>
          <cell r="AE196">
            <v>50000</v>
          </cell>
          <cell r="AF196">
            <v>0</v>
          </cell>
        </row>
        <row r="197">
          <cell r="A197" t="str">
            <v>Water &amp; Sewer</v>
          </cell>
          <cell r="C197">
            <v>48122</v>
          </cell>
          <cell r="D197">
            <v>11105000</v>
          </cell>
          <cell r="E197">
            <v>0.05</v>
          </cell>
          <cell r="J197" t="str">
            <v>Senior</v>
          </cell>
          <cell r="AE197">
            <v>11105000</v>
          </cell>
          <cell r="AF197">
            <v>0</v>
          </cell>
        </row>
        <row r="198">
          <cell r="A198" t="str">
            <v>Water &amp; Sewer</v>
          </cell>
          <cell r="C198">
            <v>48122</v>
          </cell>
          <cell r="D198">
            <v>65000</v>
          </cell>
          <cell r="E198">
            <v>3.7999999999999999E-2</v>
          </cell>
          <cell r="J198" t="str">
            <v>Senior</v>
          </cell>
          <cell r="AE198">
            <v>65000</v>
          </cell>
          <cell r="AF198">
            <v>0</v>
          </cell>
        </row>
        <row r="199">
          <cell r="A199" t="str">
            <v>Water &amp; Sewer</v>
          </cell>
          <cell r="C199">
            <v>48488</v>
          </cell>
          <cell r="D199">
            <v>2915000</v>
          </cell>
          <cell r="E199">
            <v>0.04</v>
          </cell>
          <cell r="J199" t="str">
            <v>Senior</v>
          </cell>
          <cell r="AE199">
            <v>2915000</v>
          </cell>
          <cell r="AF199">
            <v>0</v>
          </cell>
        </row>
        <row r="200">
          <cell r="A200" t="str">
            <v>Water &amp; Sewer</v>
          </cell>
          <cell r="C200">
            <v>48488</v>
          </cell>
          <cell r="D200">
            <v>9190000</v>
          </cell>
          <cell r="E200">
            <v>0.05</v>
          </cell>
          <cell r="J200" t="str">
            <v>Senior</v>
          </cell>
          <cell r="AE200">
            <v>9190000</v>
          </cell>
          <cell r="AF200">
            <v>0</v>
          </cell>
        </row>
        <row r="201">
          <cell r="A201" t="str">
            <v>Water &amp; Sewer</v>
          </cell>
          <cell r="C201">
            <v>48853</v>
          </cell>
          <cell r="D201">
            <v>4160000</v>
          </cell>
          <cell r="E201">
            <v>0.05</v>
          </cell>
          <cell r="J201" t="str">
            <v>Senior</v>
          </cell>
          <cell r="AE201">
            <v>4160000</v>
          </cell>
          <cell r="AF201">
            <v>0</v>
          </cell>
        </row>
        <row r="202">
          <cell r="A202" t="str">
            <v>Water &amp; Sewer</v>
          </cell>
          <cell r="C202">
            <v>50314</v>
          </cell>
          <cell r="D202">
            <v>7510000</v>
          </cell>
          <cell r="E202">
            <v>4.1250000000000002E-2</v>
          </cell>
          <cell r="J202" t="str">
            <v>Senior</v>
          </cell>
          <cell r="AE202">
            <v>7510000</v>
          </cell>
          <cell r="AF202">
            <v>0</v>
          </cell>
        </row>
        <row r="203">
          <cell r="A203" t="str">
            <v>Water &amp; Sewer</v>
          </cell>
          <cell r="C203">
            <v>49218</v>
          </cell>
          <cell r="D203">
            <v>3075000</v>
          </cell>
          <cell r="E203">
            <v>4.4999999999999998E-2</v>
          </cell>
          <cell r="J203" t="str">
            <v>Senior</v>
          </cell>
          <cell r="AE203">
            <v>3075000</v>
          </cell>
          <cell r="AF203">
            <v>0</v>
          </cell>
        </row>
        <row r="204">
          <cell r="A204" t="str">
            <v>Water &amp; Sewer</v>
          </cell>
          <cell r="C204">
            <v>49583</v>
          </cell>
          <cell r="D204">
            <v>5520000</v>
          </cell>
          <cell r="E204">
            <v>4.4999999999999998E-2</v>
          </cell>
          <cell r="J204" t="str">
            <v>Senior</v>
          </cell>
          <cell r="AE204">
            <v>5520000</v>
          </cell>
          <cell r="AF204">
            <v>0</v>
          </cell>
        </row>
        <row r="205">
          <cell r="A205" t="str">
            <v>Water &amp; Sewer</v>
          </cell>
          <cell r="C205">
            <v>49949</v>
          </cell>
          <cell r="D205">
            <v>8280000</v>
          </cell>
          <cell r="E205">
            <v>4.4999999999999998E-2</v>
          </cell>
          <cell r="J205" t="str">
            <v>Senior</v>
          </cell>
          <cell r="AE205">
            <v>8280000</v>
          </cell>
          <cell r="AF205">
            <v>0</v>
          </cell>
        </row>
        <row r="206">
          <cell r="A206" t="str">
            <v>Water &amp; Sewer</v>
          </cell>
          <cell r="C206">
            <v>50314</v>
          </cell>
          <cell r="D206">
            <v>4210000</v>
          </cell>
          <cell r="E206">
            <v>4.4999999999999998E-2</v>
          </cell>
          <cell r="J206" t="str">
            <v>Senior</v>
          </cell>
          <cell r="AE206">
            <v>4210000</v>
          </cell>
          <cell r="AF206">
            <v>0</v>
          </cell>
        </row>
        <row r="207">
          <cell r="A207" t="str">
            <v>Water &amp; Sewer</v>
          </cell>
          <cell r="C207">
            <v>50679</v>
          </cell>
          <cell r="D207">
            <v>12070000</v>
          </cell>
          <cell r="E207">
            <v>4.2500000000000003E-2</v>
          </cell>
          <cell r="J207" t="str">
            <v>Senior</v>
          </cell>
          <cell r="AE207">
            <v>12070000</v>
          </cell>
          <cell r="AF207">
            <v>0</v>
          </cell>
        </row>
        <row r="208">
          <cell r="A208" t="str">
            <v>Water &amp; Sewer</v>
          </cell>
          <cell r="C208">
            <v>51044</v>
          </cell>
          <cell r="D208">
            <v>11685000</v>
          </cell>
          <cell r="E208">
            <v>4.2500000000000003E-2</v>
          </cell>
          <cell r="J208" t="str">
            <v>Senior</v>
          </cell>
          <cell r="AE208">
            <v>11685000</v>
          </cell>
          <cell r="AF208">
            <v>0</v>
          </cell>
        </row>
        <row r="209">
          <cell r="A209" t="str">
            <v>Water &amp; Sewer</v>
          </cell>
          <cell r="C209">
            <v>51410</v>
          </cell>
          <cell r="D209">
            <v>21730000</v>
          </cell>
          <cell r="E209">
            <v>4.2500000000000003E-2</v>
          </cell>
          <cell r="J209" t="str">
            <v>Senior</v>
          </cell>
          <cell r="AE209">
            <v>21730000</v>
          </cell>
          <cell r="AF209">
            <v>0</v>
          </cell>
        </row>
        <row r="210">
          <cell r="A210" t="str">
            <v>Water &amp; Sewer</v>
          </cell>
          <cell r="C210">
            <v>51775</v>
          </cell>
          <cell r="D210">
            <v>12865000</v>
          </cell>
          <cell r="E210">
            <v>4.2500000000000003E-2</v>
          </cell>
          <cell r="J210" t="str">
            <v>Senior</v>
          </cell>
          <cell r="AE210">
            <v>12865000</v>
          </cell>
          <cell r="AF210">
            <v>0</v>
          </cell>
        </row>
        <row r="211">
          <cell r="A211" t="str">
            <v>Water &amp; Sewer</v>
          </cell>
          <cell r="C211">
            <v>44470</v>
          </cell>
          <cell r="D211">
            <v>1440000</v>
          </cell>
          <cell r="E211">
            <v>0.03</v>
          </cell>
          <cell r="J211" t="str">
            <v>Junior</v>
          </cell>
          <cell r="AE211">
            <v>1440000</v>
          </cell>
          <cell r="AF211">
            <v>43739</v>
          </cell>
        </row>
        <row r="212">
          <cell r="A212" t="str">
            <v>Water &amp; Sewer</v>
          </cell>
          <cell r="C212">
            <v>43374</v>
          </cell>
          <cell r="D212">
            <v>1780000</v>
          </cell>
          <cell r="E212">
            <v>0.04</v>
          </cell>
          <cell r="J212" t="str">
            <v>Senior</v>
          </cell>
          <cell r="AE212">
            <v>1780000</v>
          </cell>
          <cell r="AF212">
            <v>0</v>
          </cell>
        </row>
        <row r="213">
          <cell r="A213" t="str">
            <v>Water &amp; Sewer</v>
          </cell>
          <cell r="C213">
            <v>43739</v>
          </cell>
          <cell r="D213">
            <v>1280000</v>
          </cell>
          <cell r="E213">
            <v>0.04</v>
          </cell>
          <cell r="J213" t="str">
            <v>Senior</v>
          </cell>
          <cell r="AE213">
            <v>1280000</v>
          </cell>
          <cell r="AF213">
            <v>0</v>
          </cell>
        </row>
        <row r="214">
          <cell r="A214" t="str">
            <v>Water &amp; Sewer</v>
          </cell>
          <cell r="C214">
            <v>44105</v>
          </cell>
          <cell r="D214">
            <v>1330000</v>
          </cell>
          <cell r="E214">
            <v>0.02</v>
          </cell>
          <cell r="J214" t="str">
            <v>Senior</v>
          </cell>
          <cell r="AE214">
            <v>1330000</v>
          </cell>
          <cell r="AF214">
            <v>43739</v>
          </cell>
        </row>
        <row r="215">
          <cell r="A215" t="str">
            <v>Water &amp; Sewer</v>
          </cell>
          <cell r="C215">
            <v>44470</v>
          </cell>
          <cell r="D215">
            <v>1365000</v>
          </cell>
          <cell r="E215">
            <v>2.2499999999999999E-2</v>
          </cell>
          <cell r="J215" t="str">
            <v>Senior</v>
          </cell>
          <cell r="AE215">
            <v>1365000</v>
          </cell>
          <cell r="AF215">
            <v>43739</v>
          </cell>
        </row>
        <row r="216">
          <cell r="A216" t="str">
            <v>Water &amp; Sewer</v>
          </cell>
          <cell r="C216">
            <v>44835</v>
          </cell>
          <cell r="D216">
            <v>1400000</v>
          </cell>
          <cell r="E216">
            <v>2.5000000000000001E-2</v>
          </cell>
          <cell r="J216" t="str">
            <v>Senior</v>
          </cell>
          <cell r="AE216">
            <v>1400000</v>
          </cell>
          <cell r="AF216">
            <v>43739</v>
          </cell>
        </row>
        <row r="217">
          <cell r="A217" t="str">
            <v>Water &amp; Sewer</v>
          </cell>
          <cell r="C217">
            <v>45200</v>
          </cell>
          <cell r="D217">
            <v>1445000</v>
          </cell>
          <cell r="E217">
            <v>2.75E-2</v>
          </cell>
          <cell r="J217" t="str">
            <v>Senior</v>
          </cell>
          <cell r="AE217">
            <v>1445000</v>
          </cell>
          <cell r="AF217">
            <v>43739</v>
          </cell>
        </row>
        <row r="218">
          <cell r="A218" t="str">
            <v>Water &amp; Sewer</v>
          </cell>
          <cell r="C218">
            <v>45566</v>
          </cell>
          <cell r="D218">
            <v>545000</v>
          </cell>
          <cell r="E218">
            <v>0.05</v>
          </cell>
          <cell r="J218" t="str">
            <v>Senior</v>
          </cell>
          <cell r="AE218">
            <v>545000</v>
          </cell>
          <cell r="AF218">
            <v>43739</v>
          </cell>
        </row>
        <row r="219">
          <cell r="A219" t="str">
            <v>Water &amp; Sewer</v>
          </cell>
          <cell r="C219">
            <v>45931</v>
          </cell>
          <cell r="D219">
            <v>575000</v>
          </cell>
          <cell r="E219">
            <v>0.05</v>
          </cell>
          <cell r="J219" t="str">
            <v>Senior</v>
          </cell>
          <cell r="AE219">
            <v>575000</v>
          </cell>
          <cell r="AF219">
            <v>43739</v>
          </cell>
        </row>
        <row r="220">
          <cell r="A220" t="str">
            <v>Water &amp; Sewer</v>
          </cell>
          <cell r="C220">
            <v>46296</v>
          </cell>
          <cell r="D220">
            <v>1650000</v>
          </cell>
          <cell r="E220">
            <v>0.03</v>
          </cell>
          <cell r="J220" t="str">
            <v>Senior</v>
          </cell>
          <cell r="AE220">
            <v>1650000</v>
          </cell>
          <cell r="AF220">
            <v>0</v>
          </cell>
        </row>
        <row r="221">
          <cell r="A221" t="str">
            <v>Water &amp; Sewer</v>
          </cell>
          <cell r="C221">
            <v>46661</v>
          </cell>
          <cell r="D221">
            <v>1700000</v>
          </cell>
          <cell r="E221">
            <v>0.03</v>
          </cell>
          <cell r="J221" t="str">
            <v>Senior</v>
          </cell>
          <cell r="AE221">
            <v>1700000</v>
          </cell>
          <cell r="AF221">
            <v>0</v>
          </cell>
        </row>
        <row r="222">
          <cell r="A222" t="str">
            <v>Water &amp; Sewer</v>
          </cell>
          <cell r="C222">
            <v>48488</v>
          </cell>
          <cell r="D222">
            <v>1175000</v>
          </cell>
          <cell r="E222">
            <v>3.3750000000000002E-2</v>
          </cell>
          <cell r="J222" t="str">
            <v>Senior</v>
          </cell>
          <cell r="AE222">
            <v>1175000</v>
          </cell>
          <cell r="AF222">
            <v>0</v>
          </cell>
        </row>
        <row r="223">
          <cell r="A223" t="str">
            <v>Water &amp; Sewer</v>
          </cell>
          <cell r="C223">
            <v>48488</v>
          </cell>
          <cell r="D223">
            <v>960000</v>
          </cell>
          <cell r="E223">
            <v>0.05</v>
          </cell>
          <cell r="J223" t="str">
            <v>Senior</v>
          </cell>
          <cell r="AE223">
            <v>960000</v>
          </cell>
          <cell r="AF223">
            <v>0</v>
          </cell>
        </row>
        <row r="224">
          <cell r="A224" t="str">
            <v>Water &amp; Sewer</v>
          </cell>
          <cell r="C224">
            <v>48853</v>
          </cell>
          <cell r="D224">
            <v>8230000</v>
          </cell>
          <cell r="E224">
            <v>3.6999999999999998E-2</v>
          </cell>
          <cell r="J224" t="str">
            <v>Senior</v>
          </cell>
          <cell r="AE224">
            <v>8230000</v>
          </cell>
          <cell r="AF224">
            <v>0</v>
          </cell>
        </row>
        <row r="225">
          <cell r="A225" t="str">
            <v>Water &amp; Sewer</v>
          </cell>
          <cell r="C225">
            <v>49218</v>
          </cell>
          <cell r="D225">
            <v>11770000</v>
          </cell>
          <cell r="E225">
            <v>3.6999999999999998E-2</v>
          </cell>
          <cell r="J225" t="str">
            <v>Senior</v>
          </cell>
          <cell r="AE225">
            <v>11770000</v>
          </cell>
          <cell r="AF225">
            <v>0</v>
          </cell>
        </row>
        <row r="226">
          <cell r="A226" t="str">
            <v>Water &amp; Sewer</v>
          </cell>
          <cell r="C226">
            <v>48853</v>
          </cell>
          <cell r="D226">
            <v>2675000</v>
          </cell>
          <cell r="E226">
            <v>0.05</v>
          </cell>
          <cell r="J226" t="str">
            <v>Senior</v>
          </cell>
          <cell r="AE226">
            <v>2675000</v>
          </cell>
          <cell r="AF226">
            <v>0</v>
          </cell>
        </row>
        <row r="227">
          <cell r="A227" t="str">
            <v>Water &amp; Sewer</v>
          </cell>
          <cell r="C227">
            <v>49218</v>
          </cell>
          <cell r="D227">
            <v>3890000</v>
          </cell>
          <cell r="E227">
            <v>0.05</v>
          </cell>
          <cell r="J227" t="str">
            <v>Senior</v>
          </cell>
          <cell r="AE227">
            <v>3890000</v>
          </cell>
          <cell r="AF227">
            <v>0</v>
          </cell>
        </row>
        <row r="228">
          <cell r="A228" t="str">
            <v>Water &amp; Sewer</v>
          </cell>
          <cell r="C228">
            <v>49583</v>
          </cell>
          <cell r="D228">
            <v>11060000</v>
          </cell>
          <cell r="E228">
            <v>3.85E-2</v>
          </cell>
          <cell r="J228" t="str">
            <v>Senior</v>
          </cell>
          <cell r="AE228">
            <v>11060000</v>
          </cell>
          <cell r="AF228">
            <v>0</v>
          </cell>
        </row>
        <row r="229">
          <cell r="A229" t="str">
            <v>Water &amp; Sewer</v>
          </cell>
          <cell r="C229">
            <v>49949</v>
          </cell>
          <cell r="D229">
            <v>11500000</v>
          </cell>
          <cell r="E229">
            <v>3.85E-2</v>
          </cell>
          <cell r="J229" t="str">
            <v>Senior</v>
          </cell>
          <cell r="AE229">
            <v>11500000</v>
          </cell>
          <cell r="AF229">
            <v>0</v>
          </cell>
        </row>
        <row r="230">
          <cell r="A230" t="str">
            <v>Water &amp; Sewer</v>
          </cell>
          <cell r="C230">
            <v>50314</v>
          </cell>
          <cell r="D230">
            <v>12050000</v>
          </cell>
          <cell r="E230">
            <v>3.85E-2</v>
          </cell>
          <cell r="J230" t="str">
            <v>Senior</v>
          </cell>
          <cell r="AE230">
            <v>12050000</v>
          </cell>
          <cell r="AF230">
            <v>0</v>
          </cell>
        </row>
        <row r="231">
          <cell r="A231" t="str">
            <v>Water &amp; Sewer</v>
          </cell>
          <cell r="C231">
            <v>47757</v>
          </cell>
          <cell r="D231">
            <v>565000</v>
          </cell>
          <cell r="E231">
            <v>3.2500000000000001E-2</v>
          </cell>
          <cell r="J231" t="str">
            <v>Junior</v>
          </cell>
          <cell r="AE231">
            <v>565000</v>
          </cell>
          <cell r="AF231">
            <v>0</v>
          </cell>
        </row>
        <row r="232">
          <cell r="A232" t="str">
            <v>Water &amp; Sewer</v>
          </cell>
          <cell r="C232">
            <v>47757</v>
          </cell>
          <cell r="D232">
            <v>1335000</v>
          </cell>
          <cell r="E232">
            <v>0.05</v>
          </cell>
          <cell r="J232" t="str">
            <v>Junior</v>
          </cell>
          <cell r="AE232">
            <v>1335000</v>
          </cell>
          <cell r="AF232">
            <v>0</v>
          </cell>
        </row>
        <row r="233">
          <cell r="A233" t="str">
            <v>Water &amp; Sewer</v>
          </cell>
          <cell r="C233">
            <v>48488</v>
          </cell>
          <cell r="D233">
            <v>525000</v>
          </cell>
          <cell r="E233">
            <v>3.5000000000000003E-2</v>
          </cell>
          <cell r="J233" t="str">
            <v>Junior</v>
          </cell>
          <cell r="AE233">
            <v>525000</v>
          </cell>
          <cell r="AF233">
            <v>0</v>
          </cell>
        </row>
        <row r="234">
          <cell r="A234" t="str">
            <v>Water &amp; Sewer</v>
          </cell>
          <cell r="C234">
            <v>48488</v>
          </cell>
          <cell r="D234">
            <v>600000</v>
          </cell>
          <cell r="E234">
            <v>0.05</v>
          </cell>
          <cell r="J234" t="str">
            <v>Junior</v>
          </cell>
          <cell r="AE234">
            <v>600000</v>
          </cell>
          <cell r="AF234">
            <v>0</v>
          </cell>
        </row>
        <row r="235">
          <cell r="A235" t="str">
            <v>Water &amp; Sewer</v>
          </cell>
          <cell r="C235">
            <v>48853</v>
          </cell>
          <cell r="D235">
            <v>325000</v>
          </cell>
          <cell r="E235">
            <v>3.875E-2</v>
          </cell>
          <cell r="J235" t="str">
            <v>Junior</v>
          </cell>
          <cell r="AE235">
            <v>325000</v>
          </cell>
          <cell r="AF235">
            <v>0</v>
          </cell>
        </row>
        <row r="236">
          <cell r="A236" t="str">
            <v>Water &amp; Sewer</v>
          </cell>
          <cell r="C236">
            <v>49218</v>
          </cell>
          <cell r="D236">
            <v>5605000</v>
          </cell>
          <cell r="E236">
            <v>3.875E-2</v>
          </cell>
          <cell r="J236" t="str">
            <v>Junior</v>
          </cell>
          <cell r="AE236">
            <v>5605000</v>
          </cell>
          <cell r="AF236">
            <v>0</v>
          </cell>
        </row>
        <row r="237">
          <cell r="A237" t="str">
            <v>Water &amp; Sewer</v>
          </cell>
          <cell r="C237">
            <v>49583</v>
          </cell>
          <cell r="D237">
            <v>2645000</v>
          </cell>
          <cell r="E237">
            <v>3.875E-2</v>
          </cell>
          <cell r="J237" t="str">
            <v>Junior</v>
          </cell>
          <cell r="AE237">
            <v>2645000</v>
          </cell>
          <cell r="AF237">
            <v>0</v>
          </cell>
        </row>
        <row r="238">
          <cell r="A238" t="str">
            <v>Water &amp; Sewer</v>
          </cell>
          <cell r="C238">
            <v>49949</v>
          </cell>
          <cell r="D238">
            <v>2450000</v>
          </cell>
          <cell r="E238">
            <v>3.875E-2</v>
          </cell>
          <cell r="J238" t="str">
            <v>Junior</v>
          </cell>
          <cell r="AE238">
            <v>2450000</v>
          </cell>
          <cell r="AF238">
            <v>0</v>
          </cell>
        </row>
        <row r="239">
          <cell r="A239" t="str">
            <v>Water &amp; Sewer</v>
          </cell>
          <cell r="C239">
            <v>50314</v>
          </cell>
          <cell r="D239">
            <v>2580000</v>
          </cell>
          <cell r="E239">
            <v>3.875E-2</v>
          </cell>
          <cell r="J239" t="str">
            <v>Junior</v>
          </cell>
          <cell r="AE239">
            <v>2580000</v>
          </cell>
          <cell r="AF239">
            <v>0</v>
          </cell>
        </row>
        <row r="240">
          <cell r="A240" t="str">
            <v>Water &amp; Sewer</v>
          </cell>
          <cell r="C240">
            <v>48853</v>
          </cell>
          <cell r="D240">
            <v>710000</v>
          </cell>
          <cell r="E240">
            <v>0.05</v>
          </cell>
          <cell r="J240" t="str">
            <v>Junior</v>
          </cell>
          <cell r="AE240">
            <v>710000</v>
          </cell>
          <cell r="AF240">
            <v>0</v>
          </cell>
        </row>
        <row r="241">
          <cell r="A241" t="str">
            <v>Water &amp; Sewer</v>
          </cell>
          <cell r="C241">
            <v>49218</v>
          </cell>
          <cell r="D241">
            <v>745000</v>
          </cell>
          <cell r="E241">
            <v>0.05</v>
          </cell>
          <cell r="J241" t="str">
            <v>Junior</v>
          </cell>
          <cell r="AE241">
            <v>745000</v>
          </cell>
          <cell r="AF241">
            <v>0</v>
          </cell>
        </row>
        <row r="242">
          <cell r="A242" t="str">
            <v>Water &amp; Sewer</v>
          </cell>
          <cell r="C242">
            <v>50679</v>
          </cell>
          <cell r="D242">
            <v>2680000</v>
          </cell>
          <cell r="E242">
            <v>0.04</v>
          </cell>
          <cell r="J242" t="str">
            <v>Junior</v>
          </cell>
          <cell r="AE242">
            <v>2680000</v>
          </cell>
          <cell r="AF242">
            <v>0</v>
          </cell>
        </row>
        <row r="243">
          <cell r="A243" t="str">
            <v>Water &amp; Sewer</v>
          </cell>
          <cell r="C243">
            <v>51044</v>
          </cell>
          <cell r="D243">
            <v>2785000</v>
          </cell>
          <cell r="E243">
            <v>0.04</v>
          </cell>
          <cell r="J243" t="str">
            <v>Junior</v>
          </cell>
          <cell r="AE243">
            <v>2785000</v>
          </cell>
          <cell r="AF243">
            <v>0</v>
          </cell>
        </row>
        <row r="244">
          <cell r="A244" t="str">
            <v>Water &amp; Sewer</v>
          </cell>
          <cell r="C244">
            <v>51410</v>
          </cell>
          <cell r="D244">
            <v>2890000</v>
          </cell>
          <cell r="E244">
            <v>0.04</v>
          </cell>
          <cell r="J244" t="str">
            <v>Junior</v>
          </cell>
          <cell r="AE244">
            <v>2890000</v>
          </cell>
          <cell r="AF244">
            <v>0</v>
          </cell>
        </row>
        <row r="245">
          <cell r="A245" t="str">
            <v>Water &amp; Sewer</v>
          </cell>
          <cell r="C245">
            <v>52505</v>
          </cell>
          <cell r="D245">
            <v>3245000</v>
          </cell>
          <cell r="E245">
            <v>0.04</v>
          </cell>
          <cell r="J245" t="str">
            <v>Junior</v>
          </cell>
          <cell r="AE245">
            <v>3245000</v>
          </cell>
          <cell r="AF245">
            <v>0</v>
          </cell>
        </row>
        <row r="246">
          <cell r="A246" t="str">
            <v>Water &amp; Sewer</v>
          </cell>
          <cell r="C246">
            <v>43374</v>
          </cell>
          <cell r="D246">
            <v>11940000</v>
          </cell>
          <cell r="E246">
            <v>0.05</v>
          </cell>
          <cell r="J246" t="str">
            <v>Senior</v>
          </cell>
          <cell r="AE246">
            <v>11940000</v>
          </cell>
          <cell r="AF246">
            <v>0</v>
          </cell>
        </row>
        <row r="247">
          <cell r="A247" t="str">
            <v>Water &amp; Sewer</v>
          </cell>
          <cell r="C247">
            <v>43739</v>
          </cell>
          <cell r="D247">
            <v>12580000</v>
          </cell>
          <cell r="E247">
            <v>0.05</v>
          </cell>
          <cell r="J247" t="str">
            <v>Senior</v>
          </cell>
          <cell r="AE247">
            <v>12580000</v>
          </cell>
          <cell r="AF247">
            <v>0</v>
          </cell>
        </row>
        <row r="248">
          <cell r="A248" t="str">
            <v>Water &amp; Sewer</v>
          </cell>
          <cell r="C248">
            <v>44105</v>
          </cell>
          <cell r="D248">
            <v>10195000</v>
          </cell>
          <cell r="E248">
            <v>0.05</v>
          </cell>
          <cell r="J248" t="str">
            <v>Senior</v>
          </cell>
          <cell r="AE248">
            <v>10195000</v>
          </cell>
          <cell r="AF248">
            <v>43739</v>
          </cell>
        </row>
        <row r="249">
          <cell r="A249" t="str">
            <v>Water &amp; Sewer</v>
          </cell>
          <cell r="C249">
            <v>44470</v>
          </cell>
          <cell r="D249">
            <v>12030000</v>
          </cell>
          <cell r="E249">
            <v>0.05</v>
          </cell>
          <cell r="J249" t="str">
            <v>Senior</v>
          </cell>
          <cell r="AE249">
            <v>12030000</v>
          </cell>
          <cell r="AF249">
            <v>43739</v>
          </cell>
        </row>
        <row r="250">
          <cell r="A250" t="str">
            <v>Water &amp; Sewer</v>
          </cell>
          <cell r="C250">
            <v>44835</v>
          </cell>
          <cell r="D250">
            <v>11920000</v>
          </cell>
          <cell r="E250">
            <v>0.05</v>
          </cell>
          <cell r="J250" t="str">
            <v>Senior</v>
          </cell>
          <cell r="AE250">
            <v>11920000</v>
          </cell>
          <cell r="AF250">
            <v>43739</v>
          </cell>
        </row>
        <row r="251">
          <cell r="A251" t="str">
            <v>Water &amp; Sewer</v>
          </cell>
          <cell r="C251">
            <v>45200</v>
          </cell>
          <cell r="D251">
            <v>3005000</v>
          </cell>
          <cell r="E251">
            <v>0.05</v>
          </cell>
          <cell r="J251" t="str">
            <v>Senior</v>
          </cell>
          <cell r="AE251">
            <v>3005000</v>
          </cell>
          <cell r="AF251">
            <v>43739</v>
          </cell>
        </row>
        <row r="252">
          <cell r="A252" t="str">
            <v>Water &amp; Sewer</v>
          </cell>
          <cell r="C252">
            <v>45566</v>
          </cell>
          <cell r="D252">
            <v>460000</v>
          </cell>
          <cell r="E252">
            <v>4.4999999999999998E-2</v>
          </cell>
          <cell r="J252" t="str">
            <v>Senior</v>
          </cell>
          <cell r="AE252">
            <v>460000</v>
          </cell>
          <cell r="AF252">
            <v>43739</v>
          </cell>
        </row>
        <row r="253">
          <cell r="A253" t="str">
            <v>Water &amp; Sewer</v>
          </cell>
          <cell r="C253">
            <v>45931</v>
          </cell>
          <cell r="D253">
            <v>490000</v>
          </cell>
          <cell r="E253">
            <v>4.4999999999999998E-2</v>
          </cell>
          <cell r="J253" t="str">
            <v>Senior</v>
          </cell>
          <cell r="AE253">
            <v>490000</v>
          </cell>
          <cell r="AF253">
            <v>43739</v>
          </cell>
        </row>
        <row r="254">
          <cell r="A254" t="str">
            <v>Water &amp; Sewer</v>
          </cell>
          <cell r="C254">
            <v>46296</v>
          </cell>
          <cell r="D254">
            <v>510000</v>
          </cell>
          <cell r="E254">
            <v>4.4999999999999998E-2</v>
          </cell>
          <cell r="J254" t="str">
            <v>Senior</v>
          </cell>
          <cell r="AE254">
            <v>510000</v>
          </cell>
          <cell r="AF254">
            <v>0</v>
          </cell>
        </row>
        <row r="255">
          <cell r="A255" t="str">
            <v>Water &amp; Sewer</v>
          </cell>
          <cell r="C255">
            <v>46661</v>
          </cell>
          <cell r="D255">
            <v>530000</v>
          </cell>
          <cell r="E255">
            <v>4.4999999999999998E-2</v>
          </cell>
          <cell r="J255" t="str">
            <v>Senior</v>
          </cell>
          <cell r="AE255">
            <v>530000</v>
          </cell>
          <cell r="AF255">
            <v>0</v>
          </cell>
        </row>
        <row r="256">
          <cell r="A256" t="str">
            <v>Water &amp; Sewer</v>
          </cell>
          <cell r="C256">
            <v>43374</v>
          </cell>
          <cell r="D256">
            <v>5705000</v>
          </cell>
          <cell r="E256">
            <v>0.05</v>
          </cell>
          <cell r="J256" t="str">
            <v>Junior</v>
          </cell>
          <cell r="AE256">
            <v>5705000</v>
          </cell>
          <cell r="AF256">
            <v>0</v>
          </cell>
        </row>
        <row r="257">
          <cell r="A257" t="str">
            <v>Water &amp; Sewer</v>
          </cell>
          <cell r="C257">
            <v>43739</v>
          </cell>
          <cell r="D257">
            <v>2595000</v>
          </cell>
          <cell r="E257">
            <v>2.1250000000000002E-2</v>
          </cell>
          <cell r="J257" t="str">
            <v>Junior</v>
          </cell>
          <cell r="AE257">
            <v>2595000</v>
          </cell>
          <cell r="AF257">
            <v>0</v>
          </cell>
        </row>
        <row r="258">
          <cell r="A258" t="str">
            <v>Water &amp; Sewer</v>
          </cell>
          <cell r="C258">
            <v>43739</v>
          </cell>
          <cell r="D258">
            <v>2770000</v>
          </cell>
          <cell r="E258">
            <v>0.05</v>
          </cell>
          <cell r="J258" t="str">
            <v>Junior</v>
          </cell>
          <cell r="AE258">
            <v>2770000</v>
          </cell>
          <cell r="AF258">
            <v>0</v>
          </cell>
        </row>
        <row r="259">
          <cell r="A259" t="str">
            <v>Water &amp; Sewer</v>
          </cell>
          <cell r="C259">
            <v>44105</v>
          </cell>
          <cell r="D259">
            <v>1320000</v>
          </cell>
          <cell r="E259">
            <v>2.5000000000000001E-2</v>
          </cell>
          <cell r="J259" t="str">
            <v>Junior</v>
          </cell>
          <cell r="AE259">
            <v>1320000</v>
          </cell>
          <cell r="AF259">
            <v>43739</v>
          </cell>
        </row>
        <row r="260">
          <cell r="A260" t="str">
            <v>Water &amp; Sewer</v>
          </cell>
          <cell r="C260">
            <v>44105</v>
          </cell>
          <cell r="D260">
            <v>4260000</v>
          </cell>
          <cell r="E260">
            <v>0.05</v>
          </cell>
          <cell r="J260" t="str">
            <v>Junior</v>
          </cell>
          <cell r="AE260">
            <v>4260000</v>
          </cell>
          <cell r="AF260">
            <v>43739</v>
          </cell>
        </row>
        <row r="261">
          <cell r="A261" t="str">
            <v>Water &amp; Sewer</v>
          </cell>
          <cell r="C261">
            <v>44470</v>
          </cell>
          <cell r="D261">
            <v>645000</v>
          </cell>
          <cell r="E261">
            <v>2.8750000000000001E-2</v>
          </cell>
          <cell r="J261" t="str">
            <v>Junior</v>
          </cell>
          <cell r="AE261">
            <v>645000</v>
          </cell>
          <cell r="AF261">
            <v>43739</v>
          </cell>
        </row>
        <row r="262">
          <cell r="A262" t="str">
            <v>Water &amp; Sewer</v>
          </cell>
          <cell r="C262">
            <v>44470</v>
          </cell>
          <cell r="D262">
            <v>5310000</v>
          </cell>
          <cell r="E262">
            <v>0.05</v>
          </cell>
          <cell r="J262" t="str">
            <v>Junior</v>
          </cell>
          <cell r="AE262">
            <v>5310000</v>
          </cell>
          <cell r="AF262">
            <v>43739</v>
          </cell>
        </row>
        <row r="263">
          <cell r="A263" t="str">
            <v>Water &amp; Sewer</v>
          </cell>
          <cell r="C263">
            <v>44835</v>
          </cell>
          <cell r="D263">
            <v>295000</v>
          </cell>
          <cell r="E263">
            <v>3.125E-2</v>
          </cell>
          <cell r="J263" t="str">
            <v>Junior</v>
          </cell>
          <cell r="AE263">
            <v>295000</v>
          </cell>
          <cell r="AF263">
            <v>43739</v>
          </cell>
        </row>
        <row r="264">
          <cell r="A264" t="str">
            <v>Water &amp; Sewer</v>
          </cell>
          <cell r="C264">
            <v>44835</v>
          </cell>
          <cell r="D264">
            <v>5120000</v>
          </cell>
          <cell r="E264">
            <v>0.05</v>
          </cell>
          <cell r="J264" t="str">
            <v>Junior</v>
          </cell>
          <cell r="AE264">
            <v>5120000</v>
          </cell>
          <cell r="AF264">
            <v>43739</v>
          </cell>
        </row>
        <row r="265">
          <cell r="A265" t="str">
            <v>Water &amp; Sewer</v>
          </cell>
          <cell r="C265">
            <v>45200</v>
          </cell>
          <cell r="D265">
            <v>1795000</v>
          </cell>
          <cell r="E265">
            <v>3.3750000000000002E-2</v>
          </cell>
          <cell r="J265" t="str">
            <v>Junior</v>
          </cell>
          <cell r="AE265">
            <v>1795000</v>
          </cell>
          <cell r="AF265">
            <v>43739</v>
          </cell>
        </row>
        <row r="266">
          <cell r="A266" t="str">
            <v>Water &amp; Sewer</v>
          </cell>
          <cell r="C266">
            <v>45566</v>
          </cell>
          <cell r="D266">
            <v>350000</v>
          </cell>
          <cell r="E266">
            <v>3.7499999999999999E-2</v>
          </cell>
          <cell r="J266" t="str">
            <v>Junior</v>
          </cell>
          <cell r="AE266">
            <v>350000</v>
          </cell>
          <cell r="AF266">
            <v>43739</v>
          </cell>
        </row>
        <row r="267">
          <cell r="A267" t="str">
            <v>Water &amp; Sewer</v>
          </cell>
          <cell r="C267">
            <v>45931</v>
          </cell>
          <cell r="D267">
            <v>2475000</v>
          </cell>
          <cell r="E267">
            <v>0.04</v>
          </cell>
          <cell r="J267" t="str">
            <v>Junior</v>
          </cell>
          <cell r="AE267">
            <v>2475000</v>
          </cell>
          <cell r="AF267">
            <v>0</v>
          </cell>
        </row>
        <row r="268">
          <cell r="A268" t="str">
            <v>Water &amp; Sewer</v>
          </cell>
          <cell r="C268">
            <v>46296</v>
          </cell>
          <cell r="D268">
            <v>700000</v>
          </cell>
          <cell r="E268">
            <v>4.1250000000000002E-2</v>
          </cell>
          <cell r="J268" t="str">
            <v>Junior</v>
          </cell>
          <cell r="AE268">
            <v>700000</v>
          </cell>
          <cell r="AF268">
            <v>0</v>
          </cell>
        </row>
        <row r="269">
          <cell r="A269" t="str">
            <v>Water &amp; Sewer</v>
          </cell>
          <cell r="C269">
            <v>46661</v>
          </cell>
          <cell r="D269">
            <v>1335000</v>
          </cell>
          <cell r="E269">
            <v>4.2500000000000003E-2</v>
          </cell>
          <cell r="J269" t="str">
            <v>Junior</v>
          </cell>
          <cell r="AE269">
            <v>1335000</v>
          </cell>
          <cell r="AF269">
            <v>0</v>
          </cell>
        </row>
        <row r="270">
          <cell r="A270" t="str">
            <v>Water &amp; Sewer</v>
          </cell>
          <cell r="C270">
            <v>47027</v>
          </cell>
          <cell r="D270">
            <v>1350000</v>
          </cell>
          <cell r="E270">
            <v>0.05</v>
          </cell>
          <cell r="J270" t="str">
            <v>Junior</v>
          </cell>
          <cell r="AE270">
            <v>1350000</v>
          </cell>
          <cell r="AF270">
            <v>0</v>
          </cell>
        </row>
        <row r="271">
          <cell r="A271" t="str">
            <v>Water &amp; Sewer</v>
          </cell>
          <cell r="C271">
            <v>47392</v>
          </cell>
          <cell r="D271">
            <v>1410000</v>
          </cell>
          <cell r="E271">
            <v>0.05</v>
          </cell>
          <cell r="J271" t="str">
            <v>Junior</v>
          </cell>
          <cell r="AE271">
            <v>1410000</v>
          </cell>
          <cell r="AF271">
            <v>0</v>
          </cell>
        </row>
        <row r="272">
          <cell r="A272" t="str">
            <v>Water &amp; Sewer</v>
          </cell>
          <cell r="C272">
            <v>43374</v>
          </cell>
          <cell r="D272">
            <v>2400000</v>
          </cell>
          <cell r="E272">
            <v>0.03</v>
          </cell>
          <cell r="J272" t="str">
            <v>Senior</v>
          </cell>
          <cell r="AE272">
            <v>2400000</v>
          </cell>
          <cell r="AF272">
            <v>0</v>
          </cell>
        </row>
        <row r="273">
          <cell r="A273" t="str">
            <v>Water &amp; Sewer</v>
          </cell>
          <cell r="C273">
            <v>43374</v>
          </cell>
          <cell r="D273">
            <v>2430000</v>
          </cell>
          <cell r="E273">
            <v>0.05</v>
          </cell>
          <cell r="J273" t="str">
            <v>Senior</v>
          </cell>
          <cell r="AE273">
            <v>2430000</v>
          </cell>
          <cell r="AF273">
            <v>0</v>
          </cell>
        </row>
        <row r="274">
          <cell r="A274" t="str">
            <v>Water &amp; Sewer</v>
          </cell>
          <cell r="C274">
            <v>43739</v>
          </cell>
          <cell r="D274">
            <v>2750000</v>
          </cell>
          <cell r="E274">
            <v>0.04</v>
          </cell>
          <cell r="J274" t="str">
            <v>Senior</v>
          </cell>
          <cell r="AE274">
            <v>2750000</v>
          </cell>
          <cell r="AF274">
            <v>0</v>
          </cell>
        </row>
        <row r="275">
          <cell r="A275" t="str">
            <v>Water &amp; Sewer</v>
          </cell>
          <cell r="C275">
            <v>43739</v>
          </cell>
          <cell r="D275">
            <v>2875000</v>
          </cell>
          <cell r="E275">
            <v>0.05</v>
          </cell>
          <cell r="J275" t="str">
            <v>Senior</v>
          </cell>
          <cell r="AE275">
            <v>2875000</v>
          </cell>
          <cell r="AF275">
            <v>0</v>
          </cell>
        </row>
        <row r="276">
          <cell r="A276" t="str">
            <v>Water &amp; Sewer</v>
          </cell>
          <cell r="C276">
            <v>44105</v>
          </cell>
          <cell r="D276">
            <v>5610000</v>
          </cell>
          <cell r="E276">
            <v>0.02</v>
          </cell>
          <cell r="J276" t="str">
            <v>Senior</v>
          </cell>
          <cell r="AE276">
            <v>5610000</v>
          </cell>
          <cell r="AF276">
            <v>43739</v>
          </cell>
        </row>
        <row r="277">
          <cell r="A277" t="str">
            <v>Water &amp; Sewer</v>
          </cell>
          <cell r="C277">
            <v>44470</v>
          </cell>
          <cell r="D277">
            <v>5255000</v>
          </cell>
          <cell r="E277">
            <v>2.2499999999999999E-2</v>
          </cell>
          <cell r="J277" t="str">
            <v>Senior</v>
          </cell>
          <cell r="AE277">
            <v>5255000</v>
          </cell>
          <cell r="AF277">
            <v>43739</v>
          </cell>
        </row>
        <row r="278">
          <cell r="A278" t="str">
            <v>Water &amp; Sewer</v>
          </cell>
          <cell r="C278">
            <v>44835</v>
          </cell>
          <cell r="D278">
            <v>4415000</v>
          </cell>
          <cell r="E278">
            <v>2.5000000000000001E-2</v>
          </cell>
          <cell r="J278" t="str">
            <v>Senior</v>
          </cell>
          <cell r="AE278">
            <v>4415000</v>
          </cell>
          <cell r="AF278">
            <v>43739</v>
          </cell>
        </row>
        <row r="279">
          <cell r="A279" t="str">
            <v>Water &amp; Sewer</v>
          </cell>
          <cell r="C279">
            <v>45200</v>
          </cell>
          <cell r="D279">
            <v>3535000</v>
          </cell>
          <cell r="E279">
            <v>2.75E-2</v>
          </cell>
          <cell r="J279" t="str">
            <v>Senior</v>
          </cell>
          <cell r="AE279">
            <v>3535000</v>
          </cell>
          <cell r="AF279">
            <v>43739</v>
          </cell>
        </row>
        <row r="280">
          <cell r="A280" t="str">
            <v>Water &amp; Sewer</v>
          </cell>
          <cell r="C280">
            <v>45200</v>
          </cell>
          <cell r="D280">
            <v>2585000</v>
          </cell>
          <cell r="E280">
            <v>0.05</v>
          </cell>
          <cell r="J280" t="str">
            <v>Senior</v>
          </cell>
          <cell r="AE280">
            <v>2585000</v>
          </cell>
          <cell r="AF280">
            <v>43739</v>
          </cell>
        </row>
        <row r="281">
          <cell r="A281" t="str">
            <v>Water &amp; Sewer</v>
          </cell>
          <cell r="C281">
            <v>45566</v>
          </cell>
          <cell r="D281">
            <v>3850000</v>
          </cell>
          <cell r="E281">
            <v>0.03</v>
          </cell>
          <cell r="J281" t="str">
            <v>Senior</v>
          </cell>
          <cell r="AE281">
            <v>3850000</v>
          </cell>
          <cell r="AF281">
            <v>0</v>
          </cell>
        </row>
        <row r="282">
          <cell r="A282" t="str">
            <v>Water &amp; Sewer</v>
          </cell>
          <cell r="C282">
            <v>45566</v>
          </cell>
          <cell r="D282">
            <v>14980000</v>
          </cell>
          <cell r="E282">
            <v>0.05</v>
          </cell>
          <cell r="J282" t="str">
            <v>Senior</v>
          </cell>
          <cell r="AE282">
            <v>14980000</v>
          </cell>
          <cell r="AF282">
            <v>0</v>
          </cell>
        </row>
        <row r="283">
          <cell r="A283" t="str">
            <v>Water &amp; Sewer</v>
          </cell>
          <cell r="C283">
            <v>45931</v>
          </cell>
          <cell r="D283">
            <v>2065000</v>
          </cell>
          <cell r="E283">
            <v>3.125E-2</v>
          </cell>
          <cell r="J283" t="str">
            <v>Senior</v>
          </cell>
          <cell r="AE283">
            <v>2065000</v>
          </cell>
          <cell r="AF283">
            <v>0</v>
          </cell>
        </row>
        <row r="284">
          <cell r="A284" t="str">
            <v>Water &amp; Sewer</v>
          </cell>
          <cell r="C284">
            <v>45931</v>
          </cell>
          <cell r="D284">
            <v>8860000</v>
          </cell>
          <cell r="E284">
            <v>0.05</v>
          </cell>
          <cell r="J284" t="str">
            <v>Senior</v>
          </cell>
          <cell r="AE284">
            <v>8860000</v>
          </cell>
          <cell r="AF284">
            <v>0</v>
          </cell>
        </row>
        <row r="285">
          <cell r="A285" t="str">
            <v>Water &amp; Sewer</v>
          </cell>
          <cell r="C285">
            <v>46296</v>
          </cell>
          <cell r="D285">
            <v>450000</v>
          </cell>
          <cell r="E285">
            <v>3.2500000000000001E-2</v>
          </cell>
          <cell r="J285" t="str">
            <v>Senior</v>
          </cell>
          <cell r="AE285">
            <v>450000</v>
          </cell>
          <cell r="AF285">
            <v>0</v>
          </cell>
        </row>
        <row r="286">
          <cell r="A286" t="str">
            <v>Water &amp; Sewer</v>
          </cell>
          <cell r="C286">
            <v>46296</v>
          </cell>
          <cell r="D286">
            <v>9825000</v>
          </cell>
          <cell r="E286">
            <v>0.05</v>
          </cell>
          <cell r="J286" t="str">
            <v>Senior</v>
          </cell>
          <cell r="AE286">
            <v>9825000</v>
          </cell>
          <cell r="AF286">
            <v>0</v>
          </cell>
        </row>
        <row r="287">
          <cell r="A287" t="str">
            <v>Water &amp; Sewer</v>
          </cell>
          <cell r="C287">
            <v>46661</v>
          </cell>
          <cell r="D287">
            <v>685000</v>
          </cell>
          <cell r="E287">
            <v>3.3000000000000002E-2</v>
          </cell>
          <cell r="J287" t="str">
            <v>Senior</v>
          </cell>
          <cell r="AE287">
            <v>685000</v>
          </cell>
          <cell r="AF287">
            <v>0</v>
          </cell>
        </row>
        <row r="288">
          <cell r="A288" t="str">
            <v>Water &amp; Sewer</v>
          </cell>
          <cell r="C288">
            <v>46661</v>
          </cell>
          <cell r="D288">
            <v>9875000</v>
          </cell>
          <cell r="E288">
            <v>0.05</v>
          </cell>
          <cell r="J288" t="str">
            <v>Senior</v>
          </cell>
          <cell r="AE288">
            <v>9875000</v>
          </cell>
          <cell r="AF288">
            <v>0</v>
          </cell>
        </row>
        <row r="289">
          <cell r="A289" t="str">
            <v>Water &amp; Sewer</v>
          </cell>
          <cell r="C289">
            <v>47027</v>
          </cell>
          <cell r="D289">
            <v>720000</v>
          </cell>
          <cell r="E289">
            <v>3.3750000000000002E-2</v>
          </cell>
          <cell r="J289" t="str">
            <v>Senior</v>
          </cell>
          <cell r="AE289">
            <v>720000</v>
          </cell>
          <cell r="AF289">
            <v>0</v>
          </cell>
        </row>
        <row r="290">
          <cell r="A290" t="str">
            <v>Water &amp; Sewer</v>
          </cell>
          <cell r="C290">
            <v>47027</v>
          </cell>
          <cell r="D290">
            <v>10490000</v>
          </cell>
          <cell r="E290">
            <v>0.05</v>
          </cell>
          <cell r="J290" t="str">
            <v>Senior</v>
          </cell>
          <cell r="AE290">
            <v>10490000</v>
          </cell>
          <cell r="AF290">
            <v>0</v>
          </cell>
        </row>
        <row r="291">
          <cell r="A291" t="str">
            <v>Water &amp; Sewer</v>
          </cell>
          <cell r="C291">
            <v>47392</v>
          </cell>
          <cell r="D291">
            <v>560000</v>
          </cell>
          <cell r="E291">
            <v>3.5000000000000003E-2</v>
          </cell>
          <cell r="J291" t="str">
            <v>Senior</v>
          </cell>
          <cell r="AE291">
            <v>560000</v>
          </cell>
          <cell r="AF291">
            <v>0</v>
          </cell>
        </row>
        <row r="292">
          <cell r="A292" t="str">
            <v>Water &amp; Sewer</v>
          </cell>
          <cell r="C292">
            <v>47392</v>
          </cell>
          <cell r="D292">
            <v>11250000</v>
          </cell>
          <cell r="E292">
            <v>0.05</v>
          </cell>
          <cell r="J292" t="str">
            <v>Senior</v>
          </cell>
          <cell r="AE292">
            <v>11250000</v>
          </cell>
          <cell r="AF292">
            <v>0</v>
          </cell>
        </row>
        <row r="293">
          <cell r="A293" t="str">
            <v>Water &amp; Sewer</v>
          </cell>
          <cell r="C293">
            <v>47757</v>
          </cell>
          <cell r="D293">
            <v>85000</v>
          </cell>
          <cell r="E293">
            <v>3.6249999999999998E-2</v>
          </cell>
          <cell r="J293" t="str">
            <v>Senior</v>
          </cell>
          <cell r="AE293">
            <v>85000</v>
          </cell>
          <cell r="AF293">
            <v>0</v>
          </cell>
        </row>
        <row r="294">
          <cell r="A294" t="str">
            <v>Water &amp; Sewer</v>
          </cell>
          <cell r="C294">
            <v>47757</v>
          </cell>
          <cell r="D294">
            <v>17505000</v>
          </cell>
          <cell r="E294">
            <v>0.04</v>
          </cell>
          <cell r="J294" t="str">
            <v>Senior</v>
          </cell>
          <cell r="AE294">
            <v>17505000</v>
          </cell>
          <cell r="AF294">
            <v>0</v>
          </cell>
        </row>
        <row r="295">
          <cell r="A295" t="str">
            <v>Water &amp; Sewer</v>
          </cell>
          <cell r="C295">
            <v>48122</v>
          </cell>
          <cell r="D295">
            <v>70000</v>
          </cell>
          <cell r="E295">
            <v>3.6249999999999998E-2</v>
          </cell>
          <cell r="J295" t="str">
            <v>Senior</v>
          </cell>
          <cell r="AE295">
            <v>70000</v>
          </cell>
          <cell r="AF295">
            <v>0</v>
          </cell>
        </row>
        <row r="296">
          <cell r="A296" t="str">
            <v>Water &amp; Sewer</v>
          </cell>
          <cell r="C296">
            <v>48122</v>
          </cell>
          <cell r="D296">
            <v>8010000</v>
          </cell>
          <cell r="E296">
            <v>0.04</v>
          </cell>
          <cell r="J296" t="str">
            <v>Senior</v>
          </cell>
          <cell r="AE296">
            <v>8010000</v>
          </cell>
          <cell r="AF296">
            <v>0</v>
          </cell>
        </row>
        <row r="297">
          <cell r="A297" t="str">
            <v>Water &amp; Sewer</v>
          </cell>
          <cell r="C297">
            <v>48488</v>
          </cell>
          <cell r="D297">
            <v>445000</v>
          </cell>
          <cell r="E297">
            <v>3.7499999999999999E-2</v>
          </cell>
          <cell r="J297" t="str">
            <v>Senior</v>
          </cell>
          <cell r="AE297">
            <v>445000</v>
          </cell>
          <cell r="AF297">
            <v>0</v>
          </cell>
        </row>
        <row r="298">
          <cell r="A298" t="str">
            <v>Water &amp; Sewer</v>
          </cell>
          <cell r="C298">
            <v>48488</v>
          </cell>
          <cell r="D298">
            <v>8025000</v>
          </cell>
          <cell r="E298">
            <v>0.04</v>
          </cell>
          <cell r="J298" t="str">
            <v>Senior</v>
          </cell>
          <cell r="AE298">
            <v>8025000</v>
          </cell>
          <cell r="AF298">
            <v>0</v>
          </cell>
        </row>
        <row r="299">
          <cell r="A299" t="str">
            <v>Water &amp; Sewer</v>
          </cell>
          <cell r="C299">
            <v>48853</v>
          </cell>
          <cell r="D299">
            <v>500000</v>
          </cell>
          <cell r="E299">
            <v>3.7999999999999999E-2</v>
          </cell>
          <cell r="J299" t="str">
            <v>Senior</v>
          </cell>
          <cell r="AE299">
            <v>500000</v>
          </cell>
          <cell r="AF299">
            <v>0</v>
          </cell>
        </row>
        <row r="300">
          <cell r="A300" t="str">
            <v>Water &amp; Sewer</v>
          </cell>
          <cell r="C300">
            <v>48853</v>
          </cell>
          <cell r="D300">
            <v>8385000</v>
          </cell>
          <cell r="E300">
            <v>0.04</v>
          </cell>
          <cell r="J300" t="str">
            <v>Senior</v>
          </cell>
          <cell r="AE300">
            <v>8385000</v>
          </cell>
          <cell r="AF300">
            <v>0</v>
          </cell>
        </row>
        <row r="301">
          <cell r="A301" t="str">
            <v>Water &amp; Sewer</v>
          </cell>
          <cell r="C301">
            <v>49218</v>
          </cell>
          <cell r="D301">
            <v>145000</v>
          </cell>
          <cell r="E301">
            <v>3.85E-2</v>
          </cell>
          <cell r="J301" t="str">
            <v>Senior</v>
          </cell>
          <cell r="AE301">
            <v>145000</v>
          </cell>
          <cell r="AF301">
            <v>0</v>
          </cell>
        </row>
        <row r="302">
          <cell r="A302" t="str">
            <v>Water &amp; Sewer</v>
          </cell>
          <cell r="C302">
            <v>49218</v>
          </cell>
          <cell r="D302">
            <v>9180000</v>
          </cell>
          <cell r="E302">
            <v>0.04</v>
          </cell>
          <cell r="J302" t="str">
            <v>Senior</v>
          </cell>
          <cell r="AE302">
            <v>9180000</v>
          </cell>
          <cell r="AF302">
            <v>0</v>
          </cell>
        </row>
        <row r="303">
          <cell r="A303" t="str">
            <v>Water &amp; Sewer</v>
          </cell>
          <cell r="C303">
            <v>49583</v>
          </cell>
          <cell r="D303">
            <v>10450000</v>
          </cell>
          <cell r="E303">
            <v>0.04</v>
          </cell>
          <cell r="J303" t="str">
            <v>Senior</v>
          </cell>
          <cell r="AE303">
            <v>10450000</v>
          </cell>
          <cell r="AF303">
            <v>0</v>
          </cell>
        </row>
        <row r="304">
          <cell r="A304" t="str">
            <v>Water &amp; Sewer</v>
          </cell>
          <cell r="C304">
            <v>49583</v>
          </cell>
          <cell r="D304">
            <v>920000</v>
          </cell>
          <cell r="E304">
            <v>0.04</v>
          </cell>
          <cell r="J304" t="str">
            <v>Senior</v>
          </cell>
          <cell r="AE304">
            <v>920000</v>
          </cell>
          <cell r="AF304">
            <v>0</v>
          </cell>
        </row>
        <row r="305">
          <cell r="A305" t="str">
            <v>Water &amp; Sewer</v>
          </cell>
          <cell r="C305">
            <v>49949</v>
          </cell>
          <cell r="D305">
            <v>2015000</v>
          </cell>
          <cell r="E305">
            <v>0.04</v>
          </cell>
          <cell r="J305" t="str">
            <v>Senior</v>
          </cell>
          <cell r="AE305">
            <v>2015000</v>
          </cell>
          <cell r="AF305">
            <v>0</v>
          </cell>
        </row>
        <row r="306">
          <cell r="A306" t="str">
            <v>Water &amp; Sewer</v>
          </cell>
          <cell r="C306">
            <v>50314</v>
          </cell>
          <cell r="D306">
            <v>1240000</v>
          </cell>
          <cell r="E306">
            <v>0.04</v>
          </cell>
          <cell r="J306" t="str">
            <v>Senior</v>
          </cell>
          <cell r="AE306">
            <v>1240000</v>
          </cell>
          <cell r="AF306">
            <v>0</v>
          </cell>
        </row>
        <row r="307">
          <cell r="A307" t="str">
            <v>Water &amp; Sewer</v>
          </cell>
          <cell r="C307">
            <v>50679</v>
          </cell>
          <cell r="D307">
            <v>8485000</v>
          </cell>
          <cell r="E307">
            <v>0.04</v>
          </cell>
          <cell r="J307" t="str">
            <v>Senior</v>
          </cell>
          <cell r="AE307">
            <v>8485000</v>
          </cell>
          <cell r="AF307">
            <v>0</v>
          </cell>
        </row>
        <row r="308">
          <cell r="A308" t="str">
            <v>Water &amp; Sewer</v>
          </cell>
          <cell r="C308">
            <v>51044</v>
          </cell>
          <cell r="D308">
            <v>8860000</v>
          </cell>
          <cell r="E308">
            <v>0.04</v>
          </cell>
          <cell r="J308" t="str">
            <v>Senior</v>
          </cell>
          <cell r="AE308">
            <v>8860000</v>
          </cell>
          <cell r="AF308">
            <v>0</v>
          </cell>
        </row>
        <row r="309">
          <cell r="A309" t="str">
            <v>Water &amp; Sewer</v>
          </cell>
          <cell r="C309">
            <v>51410</v>
          </cell>
          <cell r="D309">
            <v>9035000</v>
          </cell>
          <cell r="E309">
            <v>0.04</v>
          </cell>
          <cell r="J309" t="str">
            <v>Senior</v>
          </cell>
          <cell r="AE309">
            <v>9035000</v>
          </cell>
          <cell r="AF309">
            <v>0</v>
          </cell>
        </row>
        <row r="310">
          <cell r="A310" t="str">
            <v>Water &amp; Sewer</v>
          </cell>
          <cell r="C310">
            <v>50679</v>
          </cell>
          <cell r="D310">
            <v>6100000</v>
          </cell>
          <cell r="E310">
            <v>0.04</v>
          </cell>
          <cell r="J310" t="str">
            <v>Senior</v>
          </cell>
          <cell r="AE310">
            <v>6100000</v>
          </cell>
          <cell r="AF310">
            <v>0</v>
          </cell>
        </row>
        <row r="311">
          <cell r="A311" t="str">
            <v>Water &amp; Sewer</v>
          </cell>
          <cell r="C311">
            <v>51044</v>
          </cell>
          <cell r="D311">
            <v>6370000</v>
          </cell>
          <cell r="E311">
            <v>0.04</v>
          </cell>
          <cell r="J311" t="str">
            <v>Senior</v>
          </cell>
          <cell r="AE311">
            <v>6370000</v>
          </cell>
          <cell r="AF311">
            <v>0</v>
          </cell>
        </row>
        <row r="312">
          <cell r="A312" t="str">
            <v>Water &amp; Sewer</v>
          </cell>
          <cell r="C312">
            <v>51410</v>
          </cell>
          <cell r="D312">
            <v>6500000</v>
          </cell>
          <cell r="E312">
            <v>0.04</v>
          </cell>
          <cell r="J312" t="str">
            <v>Senior</v>
          </cell>
          <cell r="AE312">
            <v>6500000</v>
          </cell>
          <cell r="AF312">
            <v>0</v>
          </cell>
        </row>
        <row r="313">
          <cell r="A313" t="str">
            <v>Water &amp; Sewer</v>
          </cell>
          <cell r="C313">
            <v>44105</v>
          </cell>
          <cell r="D313">
            <v>5475000</v>
          </cell>
          <cell r="E313">
            <v>0.05</v>
          </cell>
          <cell r="J313" t="str">
            <v>Senior</v>
          </cell>
          <cell r="AE313">
            <v>5475000</v>
          </cell>
          <cell r="AF313">
            <v>0</v>
          </cell>
        </row>
        <row r="314">
          <cell r="A314" t="str">
            <v>Water &amp; Sewer</v>
          </cell>
          <cell r="C314">
            <v>44470</v>
          </cell>
          <cell r="D314">
            <v>11970000</v>
          </cell>
          <cell r="E314">
            <v>0.05</v>
          </cell>
          <cell r="J314" t="str">
            <v>Senior</v>
          </cell>
          <cell r="AE314">
            <v>11970000</v>
          </cell>
          <cell r="AF314">
            <v>0</v>
          </cell>
        </row>
        <row r="315">
          <cell r="A315" t="str">
            <v>Water &amp; Sewer</v>
          </cell>
          <cell r="C315">
            <v>44835</v>
          </cell>
          <cell r="D315">
            <v>14005000</v>
          </cell>
          <cell r="E315">
            <v>0.05</v>
          </cell>
          <cell r="J315" t="str">
            <v>Senior</v>
          </cell>
          <cell r="AE315">
            <v>14005000</v>
          </cell>
          <cell r="AF315">
            <v>0</v>
          </cell>
        </row>
        <row r="316">
          <cell r="A316" t="str">
            <v>Water &amp; Sewer</v>
          </cell>
          <cell r="C316">
            <v>45200</v>
          </cell>
          <cell r="D316">
            <v>23905000</v>
          </cell>
          <cell r="E316">
            <v>0.05</v>
          </cell>
          <cell r="J316" t="str">
            <v>Senior</v>
          </cell>
          <cell r="AE316">
            <v>23905000</v>
          </cell>
          <cell r="AF316">
            <v>0</v>
          </cell>
        </row>
        <row r="317">
          <cell r="A317" t="str">
            <v>Water &amp; Sewer</v>
          </cell>
          <cell r="C317">
            <v>45566</v>
          </cell>
          <cell r="D317">
            <v>15480000</v>
          </cell>
          <cell r="E317">
            <v>0.05</v>
          </cell>
          <cell r="J317" t="str">
            <v>Senior</v>
          </cell>
          <cell r="AE317">
            <v>15480000</v>
          </cell>
          <cell r="AF317">
            <v>0</v>
          </cell>
        </row>
        <row r="318">
          <cell r="A318" t="str">
            <v>Water &amp; Sewer</v>
          </cell>
          <cell r="C318">
            <v>45931</v>
          </cell>
          <cell r="D318">
            <v>23215000</v>
          </cell>
          <cell r="E318">
            <v>0.05</v>
          </cell>
          <cell r="J318" t="str">
            <v>Senior</v>
          </cell>
          <cell r="AE318">
            <v>23215000</v>
          </cell>
          <cell r="AF318">
            <v>0</v>
          </cell>
        </row>
        <row r="319">
          <cell r="A319" t="str">
            <v>Water &amp; Sewer</v>
          </cell>
          <cell r="C319">
            <v>46296</v>
          </cell>
          <cell r="D319">
            <v>23490000</v>
          </cell>
          <cell r="E319">
            <v>0.05</v>
          </cell>
          <cell r="J319" t="str">
            <v>Senior</v>
          </cell>
          <cell r="AE319">
            <v>23490000</v>
          </cell>
          <cell r="AF319">
            <v>0</v>
          </cell>
        </row>
        <row r="320">
          <cell r="A320" t="str">
            <v>Water &amp; Sewer</v>
          </cell>
          <cell r="C320">
            <v>46661</v>
          </cell>
          <cell r="D320">
            <v>24780000</v>
          </cell>
          <cell r="E320">
            <v>0.05</v>
          </cell>
          <cell r="J320" t="str">
            <v>Senior</v>
          </cell>
          <cell r="AE320">
            <v>24780000</v>
          </cell>
          <cell r="AF320">
            <v>0</v>
          </cell>
        </row>
        <row r="321">
          <cell r="A321" t="str">
            <v>Water &amp; Sewer</v>
          </cell>
          <cell r="C321">
            <v>47027</v>
          </cell>
          <cell r="D321">
            <v>24665000</v>
          </cell>
          <cell r="E321">
            <v>0.05</v>
          </cell>
          <cell r="J321" t="str">
            <v>Senior</v>
          </cell>
          <cell r="AE321">
            <v>24665000</v>
          </cell>
          <cell r="AF321">
            <v>0</v>
          </cell>
        </row>
        <row r="322">
          <cell r="A322" t="str">
            <v>Water &amp; Sewer</v>
          </cell>
          <cell r="C322">
            <v>47392</v>
          </cell>
          <cell r="D322">
            <v>26025000</v>
          </cell>
          <cell r="E322">
            <v>0.05</v>
          </cell>
          <cell r="J322" t="str">
            <v>Senior</v>
          </cell>
          <cell r="AE322">
            <v>26025000</v>
          </cell>
          <cell r="AF322">
            <v>0</v>
          </cell>
        </row>
        <row r="323">
          <cell r="A323" t="str">
            <v>Water &amp; Sewer</v>
          </cell>
          <cell r="C323">
            <v>47757</v>
          </cell>
          <cell r="D323">
            <v>11435000</v>
          </cell>
          <cell r="E323">
            <v>0.05</v>
          </cell>
          <cell r="J323" t="str">
            <v>Senior</v>
          </cell>
          <cell r="AE323">
            <v>11435000</v>
          </cell>
          <cell r="AF323">
            <v>0</v>
          </cell>
        </row>
        <row r="324">
          <cell r="A324" t="str">
            <v>Water &amp; Sewer</v>
          </cell>
          <cell r="C324">
            <v>48122</v>
          </cell>
          <cell r="D324">
            <v>17455000</v>
          </cell>
          <cell r="E324">
            <v>0.05</v>
          </cell>
          <cell r="J324" t="str">
            <v>Senior</v>
          </cell>
          <cell r="AE324">
            <v>17455000</v>
          </cell>
          <cell r="AF324">
            <v>0</v>
          </cell>
        </row>
        <row r="325">
          <cell r="A325" t="str">
            <v>Water &amp; Sewer</v>
          </cell>
          <cell r="C325">
            <v>48488</v>
          </cell>
          <cell r="D325">
            <v>16175000</v>
          </cell>
          <cell r="E325">
            <v>0.05</v>
          </cell>
          <cell r="J325" t="str">
            <v>Senior</v>
          </cell>
          <cell r="AE325">
            <v>16175000</v>
          </cell>
          <cell r="AF325">
            <v>0</v>
          </cell>
        </row>
        <row r="326">
          <cell r="A326" t="str">
            <v>Water &amp; Sewer</v>
          </cell>
          <cell r="C326">
            <v>48853</v>
          </cell>
          <cell r="D326">
            <v>11230000</v>
          </cell>
          <cell r="E326">
            <v>0.04</v>
          </cell>
          <cell r="J326" t="str">
            <v>Senior</v>
          </cell>
          <cell r="AE326">
            <v>11230000</v>
          </cell>
          <cell r="AF326">
            <v>0</v>
          </cell>
        </row>
        <row r="327">
          <cell r="A327" t="str">
            <v>Water &amp; Sewer</v>
          </cell>
          <cell r="C327">
            <v>49218</v>
          </cell>
          <cell r="D327">
            <v>9000000</v>
          </cell>
          <cell r="E327">
            <v>0.04</v>
          </cell>
          <cell r="J327" t="str">
            <v>Senior</v>
          </cell>
          <cell r="AE327">
            <v>9000000</v>
          </cell>
          <cell r="AF327">
            <v>0</v>
          </cell>
        </row>
        <row r="328">
          <cell r="A328" t="str">
            <v>Water &amp; Sewer</v>
          </cell>
          <cell r="C328">
            <v>49583</v>
          </cell>
          <cell r="D328">
            <v>10545000</v>
          </cell>
          <cell r="E328">
            <v>0.04</v>
          </cell>
          <cell r="J328" t="str">
            <v>Senior</v>
          </cell>
          <cell r="AE328">
            <v>10545000</v>
          </cell>
          <cell r="AF328">
            <v>0</v>
          </cell>
        </row>
        <row r="329">
          <cell r="A329" t="str">
            <v>Water &amp; Sewer</v>
          </cell>
          <cell r="C329">
            <v>50314</v>
          </cell>
          <cell r="D329">
            <v>1625000</v>
          </cell>
          <cell r="E329">
            <v>0.04</v>
          </cell>
          <cell r="J329" t="str">
            <v>Senior</v>
          </cell>
          <cell r="AE329">
            <v>1625000</v>
          </cell>
          <cell r="AF329">
            <v>0</v>
          </cell>
        </row>
        <row r="330">
          <cell r="A330" t="str">
            <v>Water &amp; Sewer</v>
          </cell>
          <cell r="C330">
            <v>50314</v>
          </cell>
          <cell r="D330">
            <v>3360000</v>
          </cell>
          <cell r="E330">
            <v>0.04</v>
          </cell>
          <cell r="J330" t="str">
            <v>Senior</v>
          </cell>
          <cell r="AE330">
            <v>3360000</v>
          </cell>
          <cell r="AF330">
            <v>0</v>
          </cell>
        </row>
        <row r="331">
          <cell r="A331" t="str">
            <v>Water &amp; Sewer</v>
          </cell>
          <cell r="C331">
            <v>50679</v>
          </cell>
          <cell r="D331">
            <v>12715000</v>
          </cell>
          <cell r="E331">
            <v>0.04</v>
          </cell>
          <cell r="J331" t="str">
            <v>Senior</v>
          </cell>
          <cell r="AE331">
            <v>12715000</v>
          </cell>
          <cell r="AF331">
            <v>0</v>
          </cell>
        </row>
        <row r="332">
          <cell r="A332" t="str">
            <v>Water &amp; Sewer</v>
          </cell>
          <cell r="C332">
            <v>51044</v>
          </cell>
          <cell r="D332">
            <v>13230000</v>
          </cell>
          <cell r="E332">
            <v>0.04</v>
          </cell>
          <cell r="J332" t="str">
            <v>Senior</v>
          </cell>
          <cell r="AE332">
            <v>13230000</v>
          </cell>
          <cell r="AF332">
            <v>0</v>
          </cell>
        </row>
        <row r="333">
          <cell r="A333" t="str">
            <v>Water &amp; Sewer</v>
          </cell>
          <cell r="C333">
            <v>51410</v>
          </cell>
          <cell r="D333">
            <v>4590000</v>
          </cell>
          <cell r="E333">
            <v>3.3750000000000002E-2</v>
          </cell>
          <cell r="J333" t="str">
            <v>Senior</v>
          </cell>
          <cell r="AE333">
            <v>4590000</v>
          </cell>
          <cell r="AF333">
            <v>0</v>
          </cell>
        </row>
        <row r="334">
          <cell r="A334" t="str">
            <v>Water &amp; Sewer</v>
          </cell>
          <cell r="C334">
            <v>51775</v>
          </cell>
          <cell r="D334">
            <v>8615000</v>
          </cell>
          <cell r="E334">
            <v>3.3750000000000002E-2</v>
          </cell>
          <cell r="J334" t="str">
            <v>Senior</v>
          </cell>
          <cell r="AE334">
            <v>8615000</v>
          </cell>
          <cell r="AF334">
            <v>0</v>
          </cell>
        </row>
        <row r="335">
          <cell r="A335" t="str">
            <v>Water &amp; Sewer</v>
          </cell>
          <cell r="C335">
            <v>49218</v>
          </cell>
          <cell r="D335">
            <v>1900000</v>
          </cell>
          <cell r="E335">
            <v>3.125E-2</v>
          </cell>
          <cell r="J335" t="str">
            <v>Senior</v>
          </cell>
          <cell r="AE335">
            <v>1900000</v>
          </cell>
          <cell r="AF335">
            <v>0</v>
          </cell>
        </row>
        <row r="336">
          <cell r="A336" t="str">
            <v>Water &amp; Sewer</v>
          </cell>
          <cell r="C336">
            <v>49583</v>
          </cell>
          <cell r="D336">
            <v>8940000</v>
          </cell>
          <cell r="E336">
            <v>3.2500000000000001E-2</v>
          </cell>
          <cell r="J336" t="str">
            <v>Senior</v>
          </cell>
          <cell r="AE336">
            <v>8940000</v>
          </cell>
          <cell r="AF336">
            <v>0</v>
          </cell>
        </row>
        <row r="337">
          <cell r="A337" t="str">
            <v>Water &amp; Sewer</v>
          </cell>
          <cell r="C337">
            <v>49949</v>
          </cell>
          <cell r="D337">
            <v>23235000</v>
          </cell>
          <cell r="E337">
            <v>3.2500000000000001E-2</v>
          </cell>
          <cell r="J337" t="str">
            <v>Senior</v>
          </cell>
          <cell r="AE337">
            <v>23235000</v>
          </cell>
          <cell r="AF337">
            <v>0</v>
          </cell>
        </row>
        <row r="338">
          <cell r="A338" t="str">
            <v>Water &amp; Sewer</v>
          </cell>
          <cell r="C338">
            <v>50314</v>
          </cell>
          <cell r="D338">
            <v>16160000</v>
          </cell>
          <cell r="E338">
            <v>3.3750000000000002E-2</v>
          </cell>
          <cell r="J338" t="str">
            <v>Senior</v>
          </cell>
          <cell r="AE338">
            <v>16160000</v>
          </cell>
          <cell r="AF338">
            <v>0</v>
          </cell>
        </row>
        <row r="339">
          <cell r="A339" t="str">
            <v>Water &amp; Sewer</v>
          </cell>
          <cell r="C339">
            <v>51775</v>
          </cell>
          <cell r="D339">
            <v>15000000</v>
          </cell>
          <cell r="E339">
            <v>3.5000000000000003E-2</v>
          </cell>
          <cell r="J339" t="str">
            <v>Senior</v>
          </cell>
          <cell r="AE339">
            <v>15000000</v>
          </cell>
          <cell r="AF339">
            <v>0</v>
          </cell>
        </row>
        <row r="340">
          <cell r="A340" t="str">
            <v>Water &amp; Sewer</v>
          </cell>
          <cell r="C340">
            <v>44470</v>
          </cell>
          <cell r="D340">
            <v>950000</v>
          </cell>
          <cell r="E340">
            <v>0.05</v>
          </cell>
          <cell r="J340" t="str">
            <v>Senior</v>
          </cell>
          <cell r="AE340">
            <v>950000</v>
          </cell>
          <cell r="AF340">
            <v>0</v>
          </cell>
        </row>
        <row r="341">
          <cell r="A341" t="str">
            <v>Water &amp; Sewer</v>
          </cell>
          <cell r="C341">
            <v>44835</v>
          </cell>
          <cell r="D341">
            <v>2975000</v>
          </cell>
          <cell r="E341">
            <v>0.05</v>
          </cell>
          <cell r="J341" t="str">
            <v>Senior</v>
          </cell>
          <cell r="AE341">
            <v>2975000</v>
          </cell>
          <cell r="AF341">
            <v>0</v>
          </cell>
        </row>
        <row r="342">
          <cell r="A342" t="str">
            <v>Water &amp; Sewer</v>
          </cell>
          <cell r="C342">
            <v>45200</v>
          </cell>
          <cell r="D342">
            <v>8170000</v>
          </cell>
          <cell r="E342">
            <v>0.05</v>
          </cell>
          <cell r="J342" t="str">
            <v>Senior</v>
          </cell>
          <cell r="AE342">
            <v>8170000</v>
          </cell>
          <cell r="AF342">
            <v>0</v>
          </cell>
        </row>
        <row r="343">
          <cell r="A343" t="str">
            <v>Water &amp; Sewer</v>
          </cell>
          <cell r="C343">
            <v>45566</v>
          </cell>
          <cell r="D343">
            <v>5500000</v>
          </cell>
          <cell r="E343">
            <v>0.05</v>
          </cell>
          <cell r="J343" t="str">
            <v>Senior</v>
          </cell>
          <cell r="AE343">
            <v>5500000</v>
          </cell>
          <cell r="AF343">
            <v>0</v>
          </cell>
        </row>
        <row r="344">
          <cell r="A344" t="str">
            <v>Water &amp; Sewer</v>
          </cell>
          <cell r="C344">
            <v>45931</v>
          </cell>
          <cell r="D344">
            <v>3500000</v>
          </cell>
          <cell r="E344">
            <v>2.75E-2</v>
          </cell>
          <cell r="J344" t="str">
            <v>Senior</v>
          </cell>
          <cell r="AE344">
            <v>3500000</v>
          </cell>
          <cell r="AF344">
            <v>0</v>
          </cell>
        </row>
        <row r="345">
          <cell r="A345" t="str">
            <v>Water &amp; Sewer</v>
          </cell>
          <cell r="C345">
            <v>45931</v>
          </cell>
          <cell r="D345">
            <v>8050000</v>
          </cell>
          <cell r="E345">
            <v>0.05</v>
          </cell>
          <cell r="J345" t="str">
            <v>Senior</v>
          </cell>
          <cell r="AE345">
            <v>8050000</v>
          </cell>
          <cell r="AF345">
            <v>0</v>
          </cell>
        </row>
        <row r="346">
          <cell r="A346" t="str">
            <v>Water &amp; Sewer</v>
          </cell>
          <cell r="C346">
            <v>46296</v>
          </cell>
          <cell r="D346">
            <v>1920000</v>
          </cell>
          <cell r="E346">
            <v>0.05</v>
          </cell>
          <cell r="J346" t="str">
            <v>Senior</v>
          </cell>
          <cell r="AE346">
            <v>1920000</v>
          </cell>
          <cell r="AF346">
            <v>0</v>
          </cell>
        </row>
        <row r="347">
          <cell r="A347" t="str">
            <v>Water &amp; Sewer</v>
          </cell>
          <cell r="C347">
            <v>46661</v>
          </cell>
          <cell r="D347">
            <v>3705000</v>
          </cell>
          <cell r="E347">
            <v>0.05</v>
          </cell>
          <cell r="J347" t="str">
            <v>Senior</v>
          </cell>
          <cell r="AE347">
            <v>3705000</v>
          </cell>
          <cell r="AF347">
            <v>0</v>
          </cell>
        </row>
        <row r="348">
          <cell r="A348" t="str">
            <v>Water &amp; Sewer</v>
          </cell>
          <cell r="C348">
            <v>47027</v>
          </cell>
          <cell r="D348">
            <v>3770000</v>
          </cell>
          <cell r="E348">
            <v>0.05</v>
          </cell>
          <cell r="J348" t="str">
            <v>Senior</v>
          </cell>
          <cell r="AE348">
            <v>3770000</v>
          </cell>
          <cell r="AF348">
            <v>0</v>
          </cell>
        </row>
        <row r="349">
          <cell r="A349" t="str">
            <v>Water &amp; Sewer</v>
          </cell>
          <cell r="C349">
            <v>47392</v>
          </cell>
          <cell r="D349">
            <v>5930000</v>
          </cell>
          <cell r="E349">
            <v>0.05</v>
          </cell>
          <cell r="J349" t="str">
            <v>Senior</v>
          </cell>
          <cell r="AE349">
            <v>5930000</v>
          </cell>
          <cell r="AF349">
            <v>0</v>
          </cell>
        </row>
        <row r="350">
          <cell r="A350" t="str">
            <v>Water &amp; Sewer</v>
          </cell>
          <cell r="C350">
            <v>47757</v>
          </cell>
          <cell r="D350">
            <v>2125000</v>
          </cell>
          <cell r="E350">
            <v>0.05</v>
          </cell>
          <cell r="J350" t="str">
            <v>Senior</v>
          </cell>
          <cell r="AE350">
            <v>2125000</v>
          </cell>
          <cell r="AF350">
            <v>0</v>
          </cell>
        </row>
        <row r="351">
          <cell r="A351" t="str">
            <v>Water &amp; Sewer</v>
          </cell>
          <cell r="C351">
            <v>48122</v>
          </cell>
          <cell r="D351">
            <v>1745000</v>
          </cell>
          <cell r="E351">
            <v>0.05</v>
          </cell>
          <cell r="J351" t="str">
            <v>Senior</v>
          </cell>
          <cell r="AE351">
            <v>1745000</v>
          </cell>
          <cell r="AF351">
            <v>0</v>
          </cell>
        </row>
        <row r="352">
          <cell r="A352" t="str">
            <v>Water &amp; Sewer</v>
          </cell>
          <cell r="C352">
            <v>48488</v>
          </cell>
          <cell r="D352">
            <v>3595000</v>
          </cell>
          <cell r="E352">
            <v>0.05</v>
          </cell>
          <cell r="J352" t="str">
            <v>Senior</v>
          </cell>
          <cell r="AE352">
            <v>3595000</v>
          </cell>
          <cell r="AF352">
            <v>0</v>
          </cell>
        </row>
        <row r="353">
          <cell r="A353" t="str">
            <v>Water &amp; Sewer</v>
          </cell>
          <cell r="C353">
            <v>48853</v>
          </cell>
          <cell r="D353">
            <v>5815000</v>
          </cell>
          <cell r="E353">
            <v>0.05</v>
          </cell>
          <cell r="J353" t="str">
            <v>Senior</v>
          </cell>
          <cell r="AE353">
            <v>5815000</v>
          </cell>
          <cell r="AF353">
            <v>0</v>
          </cell>
        </row>
        <row r="354">
          <cell r="A354" t="str">
            <v>Water &amp; Sewer</v>
          </cell>
          <cell r="C354">
            <v>49218</v>
          </cell>
          <cell r="D354">
            <v>1190000</v>
          </cell>
          <cell r="E354">
            <v>3.2500000000000001E-2</v>
          </cell>
          <cell r="J354" t="str">
            <v>Senior</v>
          </cell>
          <cell r="AE354">
            <v>1190000</v>
          </cell>
          <cell r="AF354">
            <v>0</v>
          </cell>
        </row>
        <row r="355">
          <cell r="A355" t="str">
            <v>District Energy System</v>
          </cell>
          <cell r="C355">
            <v>43374</v>
          </cell>
          <cell r="D355">
            <v>1660000</v>
          </cell>
          <cell r="E355">
            <v>1.7250000000000001E-2</v>
          </cell>
          <cell r="J355" t="str">
            <v>Senior</v>
          </cell>
          <cell r="AE355">
            <v>1660000</v>
          </cell>
          <cell r="AF355">
            <v>0</v>
          </cell>
        </row>
        <row r="356">
          <cell r="A356" t="str">
            <v>District Energy System</v>
          </cell>
          <cell r="C356">
            <v>43739</v>
          </cell>
          <cell r="D356">
            <v>1690000</v>
          </cell>
          <cell r="E356">
            <v>2.0650000000000002E-2</v>
          </cell>
          <cell r="J356" t="str">
            <v>Senior</v>
          </cell>
          <cell r="AE356">
            <v>1690000</v>
          </cell>
          <cell r="AF356">
            <v>0</v>
          </cell>
        </row>
        <row r="357">
          <cell r="A357" t="str">
            <v>District Energy System</v>
          </cell>
          <cell r="C357">
            <v>44105</v>
          </cell>
          <cell r="D357">
            <v>1725000</v>
          </cell>
          <cell r="E357">
            <v>2.4150000000000001E-2</v>
          </cell>
          <cell r="J357" t="str">
            <v>Senior</v>
          </cell>
          <cell r="AE357">
            <v>1725000</v>
          </cell>
          <cell r="AF357">
            <v>0</v>
          </cell>
        </row>
        <row r="358">
          <cell r="A358" t="str">
            <v>District Energy System</v>
          </cell>
          <cell r="C358">
            <v>44470</v>
          </cell>
          <cell r="D358">
            <v>1770000</v>
          </cell>
          <cell r="E358">
            <v>2.6939999999999999E-2</v>
          </cell>
          <cell r="J358" t="str">
            <v>Senior</v>
          </cell>
          <cell r="AE358">
            <v>1770000</v>
          </cell>
          <cell r="AF358">
            <v>0</v>
          </cell>
        </row>
        <row r="359">
          <cell r="A359" t="str">
            <v>District Energy System</v>
          </cell>
          <cell r="C359">
            <v>44835</v>
          </cell>
          <cell r="D359">
            <v>1815000</v>
          </cell>
          <cell r="E359">
            <v>0.03</v>
          </cell>
          <cell r="J359" t="str">
            <v>Senior</v>
          </cell>
          <cell r="AE359">
            <v>1815000</v>
          </cell>
          <cell r="AF359">
            <v>0</v>
          </cell>
        </row>
        <row r="360">
          <cell r="A360" t="str">
            <v>District Energy System</v>
          </cell>
          <cell r="C360">
            <v>45200</v>
          </cell>
          <cell r="D360">
            <v>1870000</v>
          </cell>
          <cell r="E360">
            <v>3.2439999999999997E-2</v>
          </cell>
          <cell r="J360" t="str">
            <v>Senior</v>
          </cell>
          <cell r="AE360">
            <v>1870000</v>
          </cell>
          <cell r="AF360">
            <v>0</v>
          </cell>
        </row>
        <row r="361">
          <cell r="A361" t="str">
            <v>District Energy System</v>
          </cell>
          <cell r="C361">
            <v>45566</v>
          </cell>
          <cell r="D361">
            <v>1930000</v>
          </cell>
          <cell r="E361">
            <v>3.3939999999999998E-2</v>
          </cell>
          <cell r="J361" t="str">
            <v>Senior</v>
          </cell>
          <cell r="AE361">
            <v>1930000</v>
          </cell>
          <cell r="AF361">
            <v>0</v>
          </cell>
        </row>
        <row r="362">
          <cell r="A362" t="str">
            <v>District Energy System</v>
          </cell>
          <cell r="C362">
            <v>45931</v>
          </cell>
          <cell r="D362">
            <v>1995000</v>
          </cell>
          <cell r="E362">
            <v>3.5439999999999999E-2</v>
          </cell>
          <cell r="J362" t="str">
            <v>Senior</v>
          </cell>
          <cell r="AE362">
            <v>1995000</v>
          </cell>
          <cell r="AF362">
            <v>0</v>
          </cell>
        </row>
        <row r="363">
          <cell r="A363" t="str">
            <v>District Energy System</v>
          </cell>
          <cell r="C363">
            <v>46296</v>
          </cell>
          <cell r="D363">
            <v>2065000</v>
          </cell>
          <cell r="E363">
            <v>3.6940000000000001E-2</v>
          </cell>
          <cell r="J363" t="str">
            <v>Senior</v>
          </cell>
          <cell r="AE363">
            <v>2065000</v>
          </cell>
          <cell r="AF363">
            <v>0</v>
          </cell>
        </row>
        <row r="364">
          <cell r="A364" t="str">
            <v>District Energy System</v>
          </cell>
          <cell r="C364">
            <v>46661</v>
          </cell>
          <cell r="D364">
            <v>2145000</v>
          </cell>
          <cell r="E364">
            <v>4.2380000000000001E-2</v>
          </cell>
          <cell r="J364" t="str">
            <v>Senior</v>
          </cell>
          <cell r="AE364">
            <v>2145000</v>
          </cell>
          <cell r="AF364">
            <v>0</v>
          </cell>
        </row>
        <row r="365">
          <cell r="A365" t="str">
            <v>District Energy System</v>
          </cell>
          <cell r="C365">
            <v>47027</v>
          </cell>
          <cell r="D365">
            <v>2235000</v>
          </cell>
          <cell r="E365">
            <v>4.2380000000000001E-2</v>
          </cell>
          <cell r="J365" t="str">
            <v>Senior</v>
          </cell>
          <cell r="AE365">
            <v>2235000</v>
          </cell>
          <cell r="AF365">
            <v>0</v>
          </cell>
        </row>
        <row r="366">
          <cell r="A366" t="str">
            <v>District Energy System</v>
          </cell>
          <cell r="C366">
            <v>47392</v>
          </cell>
          <cell r="D366">
            <v>2330000</v>
          </cell>
          <cell r="E366">
            <v>4.2380000000000001E-2</v>
          </cell>
          <cell r="J366" t="str">
            <v>Senior</v>
          </cell>
          <cell r="AE366">
            <v>2330000</v>
          </cell>
          <cell r="AF366">
            <v>0</v>
          </cell>
        </row>
        <row r="367">
          <cell r="A367" t="str">
            <v>District Energy System</v>
          </cell>
          <cell r="C367">
            <v>47757</v>
          </cell>
          <cell r="D367">
            <v>2425000</v>
          </cell>
          <cell r="E367">
            <v>4.2380000000000001E-2</v>
          </cell>
          <cell r="J367" t="str">
            <v>Senior</v>
          </cell>
          <cell r="AE367">
            <v>2425000</v>
          </cell>
          <cell r="AF367">
            <v>0</v>
          </cell>
        </row>
        <row r="368">
          <cell r="A368" t="str">
            <v>District Energy System</v>
          </cell>
          <cell r="C368">
            <v>48122</v>
          </cell>
          <cell r="D368">
            <v>2530000</v>
          </cell>
          <cell r="E368">
            <v>4.5379999999999997E-2</v>
          </cell>
          <cell r="J368" t="str">
            <v>Senior</v>
          </cell>
          <cell r="AE368">
            <v>2530000</v>
          </cell>
          <cell r="AF368">
            <v>0</v>
          </cell>
        </row>
        <row r="369">
          <cell r="A369" t="str">
            <v>District Energy System</v>
          </cell>
          <cell r="C369">
            <v>48488</v>
          </cell>
          <cell r="D369">
            <v>2645000</v>
          </cell>
          <cell r="E369">
            <v>4.5379999999999997E-2</v>
          </cell>
          <cell r="J369" t="str">
            <v>Senior</v>
          </cell>
          <cell r="AE369">
            <v>2645000</v>
          </cell>
          <cell r="AF369">
            <v>0</v>
          </cell>
        </row>
        <row r="370">
          <cell r="A370" t="str">
            <v>District Energy System</v>
          </cell>
          <cell r="C370">
            <v>48853</v>
          </cell>
          <cell r="D370">
            <v>2765000</v>
          </cell>
          <cell r="E370">
            <v>4.5379999999999997E-2</v>
          </cell>
          <cell r="J370" t="str">
            <v>Senior</v>
          </cell>
          <cell r="AE370">
            <v>2765000</v>
          </cell>
          <cell r="AF370">
            <v>0</v>
          </cell>
        </row>
        <row r="371">
          <cell r="A371" t="str">
            <v>District Energy System</v>
          </cell>
          <cell r="C371">
            <v>49218</v>
          </cell>
          <cell r="D371">
            <v>2890000</v>
          </cell>
          <cell r="E371">
            <v>4.5379999999999997E-2</v>
          </cell>
          <cell r="J371" t="str">
            <v>Senior</v>
          </cell>
          <cell r="AE371">
            <v>2890000</v>
          </cell>
          <cell r="AF371">
            <v>0</v>
          </cell>
        </row>
        <row r="372">
          <cell r="A372" t="str">
            <v>Power Park</v>
          </cell>
          <cell r="C372">
            <v>50314</v>
          </cell>
          <cell r="D372">
            <v>100000</v>
          </cell>
          <cell r="E372">
            <v>4.4999999999999998E-2</v>
          </cell>
          <cell r="J372" t="str">
            <v>Senior</v>
          </cell>
          <cell r="AE372">
            <v>100000</v>
          </cell>
          <cell r="AF372">
            <v>0</v>
          </cell>
        </row>
        <row r="373">
          <cell r="A373" t="str">
            <v>Power Park</v>
          </cell>
          <cell r="C373">
            <v>49218</v>
          </cell>
          <cell r="D373">
            <v>6925000</v>
          </cell>
          <cell r="E373">
            <v>0.05</v>
          </cell>
          <cell r="J373" t="str">
            <v>Senior</v>
          </cell>
          <cell r="AE373">
            <v>6925000</v>
          </cell>
          <cell r="AF373">
            <v>0</v>
          </cell>
        </row>
        <row r="374">
          <cell r="A374" t="str">
            <v>Power Park</v>
          </cell>
          <cell r="C374">
            <v>49583</v>
          </cell>
          <cell r="D374">
            <v>7200000</v>
          </cell>
          <cell r="E374">
            <v>0.05</v>
          </cell>
          <cell r="J374" t="str">
            <v>Senior</v>
          </cell>
          <cell r="AE374">
            <v>7200000</v>
          </cell>
          <cell r="AF374">
            <v>0</v>
          </cell>
        </row>
        <row r="375">
          <cell r="A375" t="str">
            <v>Power Park</v>
          </cell>
          <cell r="C375">
            <v>49949</v>
          </cell>
          <cell r="D375">
            <v>7475000</v>
          </cell>
          <cell r="E375">
            <v>0.05</v>
          </cell>
          <cell r="J375" t="str">
            <v>Senior</v>
          </cell>
          <cell r="AE375">
            <v>7475000</v>
          </cell>
          <cell r="AF375">
            <v>0</v>
          </cell>
        </row>
        <row r="376">
          <cell r="A376" t="str">
            <v>Power Park</v>
          </cell>
          <cell r="C376">
            <v>50314</v>
          </cell>
          <cell r="D376">
            <v>7770000</v>
          </cell>
          <cell r="E376">
            <v>0.05</v>
          </cell>
          <cell r="J376" t="str">
            <v>Senior</v>
          </cell>
          <cell r="AE376">
            <v>7770000</v>
          </cell>
          <cell r="AF376">
            <v>0</v>
          </cell>
        </row>
        <row r="377">
          <cell r="A377" t="str">
            <v>Power Park</v>
          </cell>
          <cell r="C377">
            <v>43374</v>
          </cell>
          <cell r="D377">
            <v>1720000</v>
          </cell>
          <cell r="E377">
            <v>4.4999999999999998E-2</v>
          </cell>
          <cell r="J377" t="str">
            <v>Senior</v>
          </cell>
          <cell r="AE377">
            <v>1720000</v>
          </cell>
          <cell r="AF377">
            <v>0</v>
          </cell>
        </row>
        <row r="378">
          <cell r="A378" t="str">
            <v>Power Park</v>
          </cell>
          <cell r="C378">
            <v>43739</v>
          </cell>
          <cell r="D378">
            <v>1775000</v>
          </cell>
          <cell r="E378">
            <v>4.7E-2</v>
          </cell>
          <cell r="J378" t="str">
            <v>Senior</v>
          </cell>
          <cell r="AE378">
            <v>1775000</v>
          </cell>
          <cell r="AF378">
            <v>0</v>
          </cell>
        </row>
        <row r="379">
          <cell r="A379" t="str">
            <v>Power Park</v>
          </cell>
          <cell r="C379">
            <v>44105</v>
          </cell>
          <cell r="D379">
            <v>1830000</v>
          </cell>
          <cell r="E379">
            <v>4.8500000000000001E-2</v>
          </cell>
          <cell r="J379" t="str">
            <v>Senior</v>
          </cell>
          <cell r="AE379">
            <v>1830000</v>
          </cell>
          <cell r="AF379">
            <v>0</v>
          </cell>
        </row>
        <row r="380">
          <cell r="A380" t="str">
            <v>Power Park</v>
          </cell>
          <cell r="C380">
            <v>44470</v>
          </cell>
          <cell r="D380">
            <v>1890000</v>
          </cell>
          <cell r="E380">
            <v>4.7500000000000001E-2</v>
          </cell>
          <cell r="J380" t="str">
            <v>Senior</v>
          </cell>
          <cell r="AE380">
            <v>1890000</v>
          </cell>
          <cell r="AF380">
            <v>0</v>
          </cell>
        </row>
        <row r="381">
          <cell r="A381" t="str">
            <v>Power Park</v>
          </cell>
          <cell r="C381">
            <v>44835</v>
          </cell>
          <cell r="D381">
            <v>1950000</v>
          </cell>
          <cell r="E381">
            <v>4.8500000000000001E-2</v>
          </cell>
          <cell r="J381" t="str">
            <v>Senior</v>
          </cell>
          <cell r="AE381">
            <v>1950000</v>
          </cell>
          <cell r="AF381">
            <v>0</v>
          </cell>
        </row>
        <row r="382">
          <cell r="A382" t="str">
            <v>Power Park</v>
          </cell>
          <cell r="C382">
            <v>45200</v>
          </cell>
          <cell r="D382">
            <v>2020000</v>
          </cell>
          <cell r="E382">
            <v>4.9500000000000002E-2</v>
          </cell>
          <cell r="J382" t="str">
            <v>Senior</v>
          </cell>
          <cell r="AE382">
            <v>2020000</v>
          </cell>
          <cell r="AF382">
            <v>0</v>
          </cell>
        </row>
        <row r="383">
          <cell r="A383" t="str">
            <v>Power Park</v>
          </cell>
          <cell r="C383">
            <v>45566</v>
          </cell>
          <cell r="D383">
            <v>2085000</v>
          </cell>
          <cell r="E383">
            <v>5.0500000000000003E-2</v>
          </cell>
          <cell r="J383" t="str">
            <v>Senior</v>
          </cell>
          <cell r="AE383">
            <v>2085000</v>
          </cell>
          <cell r="AF383">
            <v>0</v>
          </cell>
        </row>
        <row r="384">
          <cell r="A384" t="str">
            <v>Power Park</v>
          </cell>
          <cell r="C384">
            <v>45931</v>
          </cell>
          <cell r="D384">
            <v>2160000</v>
          </cell>
          <cell r="E384">
            <v>5.1499999999999997E-2</v>
          </cell>
          <cell r="J384" t="str">
            <v>Senior</v>
          </cell>
          <cell r="AE384">
            <v>2160000</v>
          </cell>
          <cell r="AF384">
            <v>0</v>
          </cell>
        </row>
        <row r="385">
          <cell r="A385" t="str">
            <v>Power Park</v>
          </cell>
          <cell r="C385">
            <v>46296</v>
          </cell>
          <cell r="D385">
            <v>2240000</v>
          </cell>
          <cell r="E385">
            <v>5.2499999999999998E-2</v>
          </cell>
          <cell r="J385" t="str">
            <v>Senior</v>
          </cell>
          <cell r="AE385">
            <v>2240000</v>
          </cell>
          <cell r="AF385">
            <v>0</v>
          </cell>
        </row>
        <row r="386">
          <cell r="A386" t="str">
            <v>Power Park</v>
          </cell>
          <cell r="C386">
            <v>46661</v>
          </cell>
          <cell r="D386">
            <v>2325000</v>
          </cell>
          <cell r="E386">
            <v>5.3499999999999999E-2</v>
          </cell>
          <cell r="J386" t="str">
            <v>Senior</v>
          </cell>
          <cell r="AE386">
            <v>2325000</v>
          </cell>
          <cell r="AF386">
            <v>0</v>
          </cell>
        </row>
        <row r="387">
          <cell r="A387" t="str">
            <v>Power Park</v>
          </cell>
          <cell r="C387">
            <v>47027</v>
          </cell>
          <cell r="D387">
            <v>2415000</v>
          </cell>
          <cell r="E387">
            <v>5.45E-2</v>
          </cell>
          <cell r="J387" t="str">
            <v>Senior</v>
          </cell>
          <cell r="AE387">
            <v>2415000</v>
          </cell>
          <cell r="AF387">
            <v>0</v>
          </cell>
        </row>
        <row r="388">
          <cell r="A388" t="str">
            <v>Power Park</v>
          </cell>
          <cell r="C388">
            <v>43739</v>
          </cell>
          <cell r="D388">
            <v>5680000</v>
          </cell>
          <cell r="E388">
            <v>0.05</v>
          </cell>
          <cell r="J388" t="str">
            <v>Senior</v>
          </cell>
          <cell r="AE388">
            <v>5680000</v>
          </cell>
          <cell r="AF388">
            <v>0</v>
          </cell>
        </row>
        <row r="389">
          <cell r="A389" t="str">
            <v>Power Park</v>
          </cell>
          <cell r="C389">
            <v>44105</v>
          </cell>
          <cell r="D389">
            <v>7710000</v>
          </cell>
          <cell r="E389">
            <v>0.05</v>
          </cell>
          <cell r="J389" t="str">
            <v>Senior</v>
          </cell>
          <cell r="AE389">
            <v>7710000</v>
          </cell>
          <cell r="AF389">
            <v>0</v>
          </cell>
        </row>
        <row r="390">
          <cell r="A390" t="str">
            <v>Power Park</v>
          </cell>
          <cell r="C390">
            <v>44470</v>
          </cell>
          <cell r="D390">
            <v>1000000</v>
          </cell>
          <cell r="E390">
            <v>2.375E-2</v>
          </cell>
          <cell r="J390" t="str">
            <v>Senior</v>
          </cell>
          <cell r="AE390">
            <v>1000000</v>
          </cell>
          <cell r="AF390">
            <v>0</v>
          </cell>
        </row>
        <row r="391">
          <cell r="A391" t="str">
            <v>Power Park</v>
          </cell>
          <cell r="C391">
            <v>44470</v>
          </cell>
          <cell r="D391">
            <v>7675000</v>
          </cell>
          <cell r="E391">
            <v>0.05</v>
          </cell>
          <cell r="J391" t="str">
            <v>Senior</v>
          </cell>
          <cell r="AE391">
            <v>7675000</v>
          </cell>
          <cell r="AF391">
            <v>0</v>
          </cell>
        </row>
        <row r="392">
          <cell r="A392" t="str">
            <v>Power Park</v>
          </cell>
          <cell r="C392">
            <v>44835</v>
          </cell>
          <cell r="D392">
            <v>1470000</v>
          </cell>
          <cell r="E392">
            <v>2.6249999999999999E-2</v>
          </cell>
          <cell r="J392" t="str">
            <v>Senior</v>
          </cell>
          <cell r="AE392">
            <v>1470000</v>
          </cell>
          <cell r="AF392">
            <v>0</v>
          </cell>
        </row>
        <row r="393">
          <cell r="A393" t="str">
            <v>Power Park</v>
          </cell>
          <cell r="C393">
            <v>44835</v>
          </cell>
          <cell r="D393">
            <v>7505000</v>
          </cell>
          <cell r="E393">
            <v>0.05</v>
          </cell>
          <cell r="J393" t="str">
            <v>Senior</v>
          </cell>
          <cell r="AE393">
            <v>7505000</v>
          </cell>
          <cell r="AF393">
            <v>0</v>
          </cell>
        </row>
        <row r="394">
          <cell r="A394" t="str">
            <v>Power Park</v>
          </cell>
          <cell r="C394">
            <v>45200</v>
          </cell>
          <cell r="D394">
            <v>1330000</v>
          </cell>
          <cell r="E394">
            <v>0.03</v>
          </cell>
          <cell r="J394" t="str">
            <v>Senior</v>
          </cell>
          <cell r="AE394">
            <v>1330000</v>
          </cell>
          <cell r="AF394">
            <v>0</v>
          </cell>
        </row>
        <row r="395">
          <cell r="A395" t="str">
            <v>Power Park</v>
          </cell>
          <cell r="C395">
            <v>45200</v>
          </cell>
          <cell r="D395">
            <v>6090000</v>
          </cell>
          <cell r="E395">
            <v>0.05</v>
          </cell>
          <cell r="J395" t="str">
            <v>Senior</v>
          </cell>
          <cell r="AE395">
            <v>6090000</v>
          </cell>
          <cell r="AF395">
            <v>0</v>
          </cell>
        </row>
        <row r="396">
          <cell r="A396" t="str">
            <v>Power Park</v>
          </cell>
          <cell r="C396">
            <v>45566</v>
          </cell>
          <cell r="D396">
            <v>1560000</v>
          </cell>
          <cell r="E396">
            <v>0.03</v>
          </cell>
          <cell r="J396" t="str">
            <v>Senior</v>
          </cell>
          <cell r="AE396">
            <v>1560000</v>
          </cell>
          <cell r="AF396">
            <v>0</v>
          </cell>
        </row>
        <row r="397">
          <cell r="A397" t="str">
            <v>Power Park</v>
          </cell>
          <cell r="C397">
            <v>45566</v>
          </cell>
          <cell r="D397">
            <v>8295000</v>
          </cell>
          <cell r="E397">
            <v>0.05</v>
          </cell>
          <cell r="J397" t="str">
            <v>Senior</v>
          </cell>
          <cell r="AE397">
            <v>8295000</v>
          </cell>
          <cell r="AF397">
            <v>0</v>
          </cell>
        </row>
        <row r="398">
          <cell r="A398" t="str">
            <v>Power Park</v>
          </cell>
          <cell r="C398">
            <v>45931</v>
          </cell>
          <cell r="D398">
            <v>2495000</v>
          </cell>
          <cell r="E398">
            <v>3.125E-2</v>
          </cell>
          <cell r="J398" t="str">
            <v>Senior</v>
          </cell>
          <cell r="AE398">
            <v>2495000</v>
          </cell>
          <cell r="AF398">
            <v>0</v>
          </cell>
        </row>
        <row r="399">
          <cell r="A399" t="str">
            <v>Power Park</v>
          </cell>
          <cell r="C399">
            <v>46296</v>
          </cell>
          <cell r="D399">
            <v>3100000</v>
          </cell>
          <cell r="E399">
            <v>3.2500000000000001E-2</v>
          </cell>
          <cell r="J399" t="str">
            <v>Senior</v>
          </cell>
          <cell r="AE399">
            <v>3100000</v>
          </cell>
          <cell r="AF399">
            <v>0</v>
          </cell>
        </row>
        <row r="400">
          <cell r="A400" t="str">
            <v>Power Park</v>
          </cell>
          <cell r="C400">
            <v>46661</v>
          </cell>
          <cell r="D400">
            <v>3590000</v>
          </cell>
          <cell r="E400">
            <v>3.3750000000000002E-2</v>
          </cell>
          <cell r="J400" t="str">
            <v>Senior</v>
          </cell>
          <cell r="AE400">
            <v>3590000</v>
          </cell>
          <cell r="AF400">
            <v>0</v>
          </cell>
        </row>
        <row r="401">
          <cell r="A401" t="str">
            <v>Power Park</v>
          </cell>
          <cell r="C401">
            <v>47027</v>
          </cell>
          <cell r="D401">
            <v>8325000</v>
          </cell>
          <cell r="E401">
            <v>0.04</v>
          </cell>
          <cell r="J401" t="str">
            <v>Senior</v>
          </cell>
          <cell r="AE401">
            <v>8325000</v>
          </cell>
          <cell r="AF401">
            <v>0</v>
          </cell>
        </row>
        <row r="402">
          <cell r="A402" t="str">
            <v>Power Park</v>
          </cell>
          <cell r="C402">
            <v>50314</v>
          </cell>
          <cell r="D402">
            <v>100000</v>
          </cell>
          <cell r="E402">
            <v>0.04</v>
          </cell>
          <cell r="J402" t="str">
            <v>Senior</v>
          </cell>
          <cell r="AE402">
            <v>100000</v>
          </cell>
          <cell r="AF402">
            <v>0</v>
          </cell>
        </row>
        <row r="403">
          <cell r="A403" t="str">
            <v>Power Park</v>
          </cell>
          <cell r="C403">
            <v>47392</v>
          </cell>
          <cell r="D403">
            <v>7660000</v>
          </cell>
          <cell r="E403">
            <v>0.04</v>
          </cell>
          <cell r="J403" t="str">
            <v>Senior</v>
          </cell>
          <cell r="AE403">
            <v>7660000</v>
          </cell>
          <cell r="AF403">
            <v>0</v>
          </cell>
        </row>
        <row r="404">
          <cell r="A404" t="str">
            <v>Power Park</v>
          </cell>
          <cell r="C404">
            <v>47757</v>
          </cell>
          <cell r="D404">
            <v>7960000</v>
          </cell>
          <cell r="E404">
            <v>0.04</v>
          </cell>
          <cell r="J404" t="str">
            <v>Senior</v>
          </cell>
          <cell r="AE404">
            <v>7960000</v>
          </cell>
          <cell r="AF404">
            <v>0</v>
          </cell>
        </row>
        <row r="405">
          <cell r="A405" t="str">
            <v>Power Park</v>
          </cell>
          <cell r="C405">
            <v>48122</v>
          </cell>
          <cell r="D405">
            <v>8280000</v>
          </cell>
          <cell r="E405">
            <v>0.04</v>
          </cell>
          <cell r="J405" t="str">
            <v>Senior</v>
          </cell>
          <cell r="AE405">
            <v>8280000</v>
          </cell>
          <cell r="AF405">
            <v>0</v>
          </cell>
        </row>
        <row r="406">
          <cell r="A406" t="str">
            <v>Power Park</v>
          </cell>
          <cell r="C406">
            <v>48488</v>
          </cell>
          <cell r="D406">
            <v>1505000</v>
          </cell>
          <cell r="E406">
            <v>0.04</v>
          </cell>
          <cell r="J406" t="str">
            <v>Senior</v>
          </cell>
          <cell r="AE406">
            <v>1505000</v>
          </cell>
          <cell r="AF406">
            <v>0</v>
          </cell>
        </row>
        <row r="407">
          <cell r="A407" t="str">
            <v>Power Park</v>
          </cell>
          <cell r="C407">
            <v>43739</v>
          </cell>
          <cell r="D407">
            <v>4120000</v>
          </cell>
          <cell r="E407">
            <v>0.05</v>
          </cell>
          <cell r="J407" t="str">
            <v>Senior</v>
          </cell>
          <cell r="AE407">
            <v>4120000</v>
          </cell>
          <cell r="AF407">
            <v>0</v>
          </cell>
        </row>
        <row r="408">
          <cell r="A408" t="str">
            <v>Power Park</v>
          </cell>
          <cell r="C408">
            <v>44105</v>
          </cell>
          <cell r="D408">
            <v>1565000</v>
          </cell>
          <cell r="E408">
            <v>0.02</v>
          </cell>
          <cell r="J408" t="str">
            <v>Senior</v>
          </cell>
          <cell r="AE408">
            <v>1565000</v>
          </cell>
          <cell r="AF408">
            <v>0</v>
          </cell>
        </row>
        <row r="409">
          <cell r="A409" t="str">
            <v>Power Park</v>
          </cell>
          <cell r="C409">
            <v>44470</v>
          </cell>
          <cell r="D409">
            <v>2040000</v>
          </cell>
          <cell r="E409">
            <v>2.5000000000000001E-2</v>
          </cell>
          <cell r="J409" t="str">
            <v>Senior</v>
          </cell>
          <cell r="AE409">
            <v>2040000</v>
          </cell>
          <cell r="AF409">
            <v>0</v>
          </cell>
        </row>
        <row r="410">
          <cell r="A410" t="str">
            <v>Power Park</v>
          </cell>
          <cell r="C410">
            <v>44835</v>
          </cell>
          <cell r="D410">
            <v>2185000</v>
          </cell>
          <cell r="E410">
            <v>2.5000000000000001E-2</v>
          </cell>
          <cell r="J410" t="str">
            <v>Senior</v>
          </cell>
          <cell r="AE410">
            <v>2185000</v>
          </cell>
          <cell r="AF410">
            <v>0</v>
          </cell>
        </row>
        <row r="411">
          <cell r="A411" t="str">
            <v>Power Park</v>
          </cell>
          <cell r="C411">
            <v>45200</v>
          </cell>
          <cell r="D411">
            <v>4195000</v>
          </cell>
          <cell r="E411">
            <v>0.03</v>
          </cell>
          <cell r="J411" t="str">
            <v>Senior</v>
          </cell>
          <cell r="AE411">
            <v>4195000</v>
          </cell>
          <cell r="AF411">
            <v>0</v>
          </cell>
        </row>
        <row r="412">
          <cell r="A412" t="str">
            <v>Power Park</v>
          </cell>
          <cell r="C412">
            <v>45566</v>
          </cell>
          <cell r="D412">
            <v>2210000</v>
          </cell>
          <cell r="E412">
            <v>0.03</v>
          </cell>
          <cell r="J412" t="str">
            <v>Senior</v>
          </cell>
          <cell r="AE412">
            <v>2210000</v>
          </cell>
          <cell r="AF412">
            <v>0</v>
          </cell>
        </row>
        <row r="413">
          <cell r="A413" t="str">
            <v>Power Park</v>
          </cell>
          <cell r="C413">
            <v>45931</v>
          </cell>
          <cell r="D413">
            <v>10090000</v>
          </cell>
          <cell r="E413">
            <v>0.03</v>
          </cell>
          <cell r="J413" t="str">
            <v>Senior</v>
          </cell>
          <cell r="AE413">
            <v>10090000</v>
          </cell>
          <cell r="AF413">
            <v>0</v>
          </cell>
        </row>
        <row r="414">
          <cell r="A414" t="str">
            <v>Power Park</v>
          </cell>
          <cell r="C414">
            <v>46296</v>
          </cell>
          <cell r="D414">
            <v>9795000</v>
          </cell>
          <cell r="E414">
            <v>3.125E-2</v>
          </cell>
          <cell r="J414" t="str">
            <v>Senior</v>
          </cell>
          <cell r="AE414">
            <v>9795000</v>
          </cell>
          <cell r="AF414">
            <v>0</v>
          </cell>
        </row>
        <row r="415">
          <cell r="A415" t="str">
            <v>Power Park</v>
          </cell>
          <cell r="C415">
            <v>46661</v>
          </cell>
          <cell r="D415">
            <v>9640000</v>
          </cell>
          <cell r="E415">
            <v>3.2500000000000001E-2</v>
          </cell>
          <cell r="J415" t="str">
            <v>Senior</v>
          </cell>
          <cell r="AE415">
            <v>9640000</v>
          </cell>
          <cell r="AF415">
            <v>0</v>
          </cell>
        </row>
        <row r="416">
          <cell r="A416" t="str">
            <v>Power Park</v>
          </cell>
          <cell r="C416">
            <v>47027</v>
          </cell>
          <cell r="D416">
            <v>5260000</v>
          </cell>
          <cell r="E416">
            <v>3.3750000000000002E-2</v>
          </cell>
          <cell r="J416" t="str">
            <v>Senior</v>
          </cell>
          <cell r="AE416">
            <v>5260000</v>
          </cell>
          <cell r="AF416">
            <v>0</v>
          </cell>
        </row>
        <row r="417">
          <cell r="A417" t="str">
            <v>Power Park</v>
          </cell>
          <cell r="C417">
            <v>47392</v>
          </cell>
          <cell r="D417">
            <v>5395000</v>
          </cell>
          <cell r="E417">
            <v>3.3750000000000002E-2</v>
          </cell>
          <cell r="J417" t="str">
            <v>Senior</v>
          </cell>
          <cell r="AE417">
            <v>5395000</v>
          </cell>
          <cell r="AF417">
            <v>0</v>
          </cell>
        </row>
        <row r="418">
          <cell r="A418" t="str">
            <v>Power Park</v>
          </cell>
          <cell r="C418">
            <v>47757</v>
          </cell>
          <cell r="D418">
            <v>5530000</v>
          </cell>
          <cell r="E418">
            <v>3.5000000000000003E-2</v>
          </cell>
          <cell r="J418" t="str">
            <v>Senior</v>
          </cell>
          <cell r="AE418">
            <v>5530000</v>
          </cell>
          <cell r="AF418">
            <v>0</v>
          </cell>
        </row>
        <row r="419">
          <cell r="A419" t="str">
            <v>Power Park</v>
          </cell>
          <cell r="C419">
            <v>48122</v>
          </cell>
          <cell r="D419">
            <v>5680000</v>
          </cell>
          <cell r="E419">
            <v>3.5000000000000003E-2</v>
          </cell>
          <cell r="J419" t="str">
            <v>Senior</v>
          </cell>
          <cell r="AE419">
            <v>5680000</v>
          </cell>
          <cell r="AF419">
            <v>0</v>
          </cell>
        </row>
        <row r="420">
          <cell r="A420" t="str">
            <v>Power Park</v>
          </cell>
          <cell r="C420">
            <v>48488</v>
          </cell>
          <cell r="D420">
            <v>5820000</v>
          </cell>
          <cell r="E420">
            <v>3.6249999999999998E-2</v>
          </cell>
          <cell r="J420" t="str">
            <v>Senior</v>
          </cell>
          <cell r="AE420">
            <v>5820000</v>
          </cell>
          <cell r="AF420">
            <v>0</v>
          </cell>
        </row>
        <row r="421">
          <cell r="A421" t="str">
            <v>Power Park</v>
          </cell>
          <cell r="C421">
            <v>48853</v>
          </cell>
          <cell r="D421">
            <v>5975000</v>
          </cell>
          <cell r="E421">
            <v>3.6249999999999998E-2</v>
          </cell>
          <cell r="J421" t="str">
            <v>Senior</v>
          </cell>
          <cell r="AE421">
            <v>5975000</v>
          </cell>
          <cell r="AF421">
            <v>0</v>
          </cell>
        </row>
        <row r="422">
          <cell r="A422" t="str">
            <v>Power Park</v>
          </cell>
          <cell r="C422">
            <v>43739</v>
          </cell>
          <cell r="D422">
            <v>2205000</v>
          </cell>
          <cell r="E422">
            <v>0.05</v>
          </cell>
          <cell r="J422" t="str">
            <v>Senior</v>
          </cell>
          <cell r="AE422">
            <v>2205000</v>
          </cell>
          <cell r="AF422">
            <v>0</v>
          </cell>
        </row>
        <row r="423">
          <cell r="A423" t="str">
            <v>Power Park</v>
          </cell>
          <cell r="C423">
            <v>44105</v>
          </cell>
          <cell r="D423">
            <v>2235000</v>
          </cell>
          <cell r="E423">
            <v>0.02</v>
          </cell>
          <cell r="J423" t="str">
            <v>Senior</v>
          </cell>
          <cell r="AE423">
            <v>2235000</v>
          </cell>
          <cell r="AF423">
            <v>0</v>
          </cell>
        </row>
        <row r="424">
          <cell r="A424" t="str">
            <v>Power Park</v>
          </cell>
          <cell r="C424">
            <v>44470</v>
          </cell>
          <cell r="D424">
            <v>1570000</v>
          </cell>
          <cell r="E424">
            <v>2.2499999999999999E-2</v>
          </cell>
          <cell r="J424" t="str">
            <v>Senior</v>
          </cell>
          <cell r="AE424">
            <v>1570000</v>
          </cell>
          <cell r="AF424">
            <v>0</v>
          </cell>
        </row>
        <row r="425">
          <cell r="A425" t="str">
            <v>Power Park</v>
          </cell>
          <cell r="C425">
            <v>44835</v>
          </cell>
          <cell r="D425">
            <v>2175000</v>
          </cell>
          <cell r="E425">
            <v>2.5000000000000001E-2</v>
          </cell>
          <cell r="J425" t="str">
            <v>Senior</v>
          </cell>
          <cell r="AE425">
            <v>2175000</v>
          </cell>
          <cell r="AF425">
            <v>0</v>
          </cell>
        </row>
        <row r="426">
          <cell r="A426" t="str">
            <v>Power Park</v>
          </cell>
          <cell r="C426">
            <v>45200</v>
          </cell>
          <cell r="D426">
            <v>2230000</v>
          </cell>
          <cell r="E426">
            <v>2.75E-2</v>
          </cell>
          <cell r="J426" t="str">
            <v>Senior</v>
          </cell>
          <cell r="AE426">
            <v>2230000</v>
          </cell>
          <cell r="AF426">
            <v>0</v>
          </cell>
        </row>
        <row r="427">
          <cell r="A427" t="str">
            <v>Power Park</v>
          </cell>
          <cell r="C427">
            <v>45566</v>
          </cell>
          <cell r="D427">
            <v>2295000</v>
          </cell>
          <cell r="E427">
            <v>0.03</v>
          </cell>
          <cell r="J427" t="str">
            <v>Senior</v>
          </cell>
          <cell r="AE427">
            <v>2295000</v>
          </cell>
          <cell r="AF427">
            <v>0</v>
          </cell>
        </row>
        <row r="428">
          <cell r="A428" t="str">
            <v>Power Park</v>
          </cell>
          <cell r="C428">
            <v>45931</v>
          </cell>
          <cell r="D428">
            <v>2360000</v>
          </cell>
          <cell r="E428">
            <v>0.03</v>
          </cell>
          <cell r="J428" t="str">
            <v>Senior</v>
          </cell>
          <cell r="AE428">
            <v>2360000</v>
          </cell>
          <cell r="AF428">
            <v>0</v>
          </cell>
        </row>
        <row r="429">
          <cell r="A429" t="str">
            <v>Power Park</v>
          </cell>
          <cell r="C429">
            <v>46296</v>
          </cell>
          <cell r="D429">
            <v>2430000</v>
          </cell>
          <cell r="E429">
            <v>0.03</v>
          </cell>
          <cell r="J429" t="str">
            <v>Senior</v>
          </cell>
          <cell r="AE429">
            <v>2430000</v>
          </cell>
          <cell r="AF429">
            <v>0</v>
          </cell>
        </row>
        <row r="430">
          <cell r="A430" t="str">
            <v>Power Park</v>
          </cell>
          <cell r="C430">
            <v>46661</v>
          </cell>
          <cell r="D430">
            <v>2505000</v>
          </cell>
          <cell r="E430">
            <v>3.125E-2</v>
          </cell>
          <cell r="J430" t="str">
            <v>Senior</v>
          </cell>
          <cell r="AE430">
            <v>2505000</v>
          </cell>
          <cell r="AF430">
            <v>0</v>
          </cell>
        </row>
        <row r="431">
          <cell r="A431" t="str">
            <v>Power Park</v>
          </cell>
          <cell r="C431">
            <v>47027</v>
          </cell>
          <cell r="D431">
            <v>2580000</v>
          </cell>
          <cell r="E431">
            <v>3.2500000000000001E-2</v>
          </cell>
          <cell r="J431" t="str">
            <v>Senior</v>
          </cell>
          <cell r="AE431">
            <v>2580000</v>
          </cell>
          <cell r="AF431">
            <v>0</v>
          </cell>
        </row>
        <row r="432">
          <cell r="A432" t="str">
            <v>Power Park</v>
          </cell>
          <cell r="C432">
            <v>47392</v>
          </cell>
          <cell r="D432">
            <v>2670000</v>
          </cell>
          <cell r="E432">
            <v>3.3750000000000002E-2</v>
          </cell>
          <cell r="J432" t="str">
            <v>Senior</v>
          </cell>
          <cell r="AE432">
            <v>2670000</v>
          </cell>
          <cell r="AF432">
            <v>0</v>
          </cell>
        </row>
        <row r="433">
          <cell r="A433" t="str">
            <v>Power Park</v>
          </cell>
          <cell r="C433">
            <v>47757</v>
          </cell>
          <cell r="D433">
            <v>2755000</v>
          </cell>
          <cell r="E433">
            <v>3.5000000000000003E-2</v>
          </cell>
          <cell r="J433" t="str">
            <v>Senior</v>
          </cell>
          <cell r="AE433">
            <v>2755000</v>
          </cell>
          <cell r="AF433">
            <v>0</v>
          </cell>
        </row>
        <row r="434">
          <cell r="A434" t="str">
            <v>Power Park</v>
          </cell>
          <cell r="C434">
            <v>48122</v>
          </cell>
          <cell r="D434">
            <v>2855000</v>
          </cell>
          <cell r="E434">
            <v>3.5000000000000003E-2</v>
          </cell>
          <cell r="J434" t="str">
            <v>Senior</v>
          </cell>
          <cell r="AE434">
            <v>2855000</v>
          </cell>
          <cell r="AF434">
            <v>0</v>
          </cell>
        </row>
        <row r="435">
          <cell r="A435" t="str">
            <v>Power Park</v>
          </cell>
          <cell r="C435">
            <v>48488</v>
          </cell>
          <cell r="D435">
            <v>2955000</v>
          </cell>
          <cell r="E435">
            <v>3.6249999999999998E-2</v>
          </cell>
          <cell r="J435" t="str">
            <v>Senior</v>
          </cell>
          <cell r="AE435">
            <v>2955000</v>
          </cell>
          <cell r="AF435">
            <v>0</v>
          </cell>
        </row>
        <row r="436">
          <cell r="A436" t="str">
            <v>Power Park</v>
          </cell>
          <cell r="C436">
            <v>48853</v>
          </cell>
          <cell r="D436">
            <v>3060000</v>
          </cell>
          <cell r="E436">
            <v>3.7499999999999999E-2</v>
          </cell>
          <cell r="J436" t="str">
            <v>Senior</v>
          </cell>
          <cell r="AE436">
            <v>3060000</v>
          </cell>
          <cell r="AF436">
            <v>0</v>
          </cell>
        </row>
        <row r="437">
          <cell r="A437" t="str">
            <v>Power Park</v>
          </cell>
          <cell r="C437">
            <v>49218</v>
          </cell>
          <cell r="D437">
            <v>3175000</v>
          </cell>
          <cell r="E437">
            <v>3.7499999999999999E-2</v>
          </cell>
          <cell r="J437" t="str">
            <v>Senior</v>
          </cell>
          <cell r="AE437">
            <v>3175000</v>
          </cell>
          <cell r="AF437">
            <v>0</v>
          </cell>
        </row>
        <row r="438">
          <cell r="A438" t="str">
            <v>Power Park</v>
          </cell>
          <cell r="C438">
            <v>49583</v>
          </cell>
          <cell r="D438">
            <v>3295000</v>
          </cell>
          <cell r="E438">
            <v>0.04</v>
          </cell>
          <cell r="J438" t="str">
            <v>Senior</v>
          </cell>
          <cell r="AE438">
            <v>3295000</v>
          </cell>
          <cell r="AF438">
            <v>0</v>
          </cell>
        </row>
        <row r="439">
          <cell r="A439" t="str">
            <v>Power Park</v>
          </cell>
          <cell r="C439">
            <v>49949</v>
          </cell>
          <cell r="D439">
            <v>3425000</v>
          </cell>
          <cell r="E439">
            <v>0.04</v>
          </cell>
          <cell r="J439" t="str">
            <v>Senior</v>
          </cell>
          <cell r="AE439">
            <v>3425000</v>
          </cell>
          <cell r="AF439">
            <v>0</v>
          </cell>
        </row>
        <row r="440">
          <cell r="A440" t="str">
            <v>Power Park</v>
          </cell>
          <cell r="C440">
            <v>50314</v>
          </cell>
          <cell r="D440">
            <v>3560000</v>
          </cell>
          <cell r="E440">
            <v>0.04</v>
          </cell>
          <cell r="J440" t="str">
            <v>Senior</v>
          </cell>
          <cell r="AE440">
            <v>3560000</v>
          </cell>
          <cell r="AF440">
            <v>0</v>
          </cell>
        </row>
        <row r="441">
          <cell r="A441" t="str">
            <v>Power Park</v>
          </cell>
          <cell r="C441">
            <v>50679</v>
          </cell>
          <cell r="D441">
            <v>3705000</v>
          </cell>
          <cell r="E441">
            <v>0.04</v>
          </cell>
          <cell r="J441" t="str">
            <v>Senior</v>
          </cell>
          <cell r="AE441">
            <v>3705000</v>
          </cell>
          <cell r="AF441">
            <v>0</v>
          </cell>
        </row>
        <row r="442">
          <cell r="A442" t="str">
            <v>Power Park</v>
          </cell>
          <cell r="C442">
            <v>51044</v>
          </cell>
          <cell r="D442">
            <v>3855000</v>
          </cell>
          <cell r="E442">
            <v>0.04</v>
          </cell>
          <cell r="J442" t="str">
            <v>Senior</v>
          </cell>
          <cell r="AE442">
            <v>3855000</v>
          </cell>
          <cell r="AF442">
            <v>0</v>
          </cell>
        </row>
        <row r="443">
          <cell r="A443" t="str">
            <v>Electric System</v>
          </cell>
          <cell r="C443">
            <v>44470</v>
          </cell>
          <cell r="D443">
            <v>2970000</v>
          </cell>
          <cell r="E443" t="str">
            <v>Variable</v>
          </cell>
          <cell r="J443" t="str">
            <v>Junior</v>
          </cell>
          <cell r="AE443">
            <v>2970000</v>
          </cell>
          <cell r="AF443">
            <v>0</v>
          </cell>
        </row>
        <row r="444">
          <cell r="A444" t="str">
            <v>Electric System</v>
          </cell>
          <cell r="C444">
            <v>44835</v>
          </cell>
          <cell r="D444">
            <v>2740000</v>
          </cell>
          <cell r="E444" t="str">
            <v>Variable</v>
          </cell>
          <cell r="J444" t="str">
            <v>Junior</v>
          </cell>
          <cell r="AE444">
            <v>2740000</v>
          </cell>
          <cell r="AF444">
            <v>0</v>
          </cell>
        </row>
        <row r="445">
          <cell r="A445" t="str">
            <v>Electric System</v>
          </cell>
          <cell r="C445">
            <v>45200</v>
          </cell>
          <cell r="D445">
            <v>4145000</v>
          </cell>
          <cell r="E445" t="str">
            <v>Variable</v>
          </cell>
          <cell r="J445" t="str">
            <v>Junior</v>
          </cell>
          <cell r="AE445">
            <v>4145000</v>
          </cell>
          <cell r="AF445">
            <v>0</v>
          </cell>
        </row>
        <row r="446">
          <cell r="A446" t="str">
            <v>Electric System</v>
          </cell>
          <cell r="C446">
            <v>45566</v>
          </cell>
          <cell r="D446">
            <v>3740000</v>
          </cell>
          <cell r="E446" t="str">
            <v>Variable</v>
          </cell>
          <cell r="J446" t="str">
            <v>Junior</v>
          </cell>
          <cell r="AE446">
            <v>3740000</v>
          </cell>
          <cell r="AF446">
            <v>0</v>
          </cell>
        </row>
        <row r="447">
          <cell r="A447" t="str">
            <v>Electric System</v>
          </cell>
          <cell r="C447">
            <v>45931</v>
          </cell>
          <cell r="D447">
            <v>4145000</v>
          </cell>
          <cell r="E447" t="str">
            <v>Variable</v>
          </cell>
          <cell r="J447" t="str">
            <v>Junior</v>
          </cell>
          <cell r="AE447">
            <v>4145000</v>
          </cell>
          <cell r="AF447">
            <v>0</v>
          </cell>
        </row>
        <row r="448">
          <cell r="A448" t="str">
            <v>Electric System</v>
          </cell>
          <cell r="C448">
            <v>46296</v>
          </cell>
          <cell r="D448">
            <v>4145000</v>
          </cell>
          <cell r="E448" t="str">
            <v>Variable</v>
          </cell>
          <cell r="J448" t="str">
            <v>Junior</v>
          </cell>
          <cell r="AE448">
            <v>4145000</v>
          </cell>
          <cell r="AF448">
            <v>0</v>
          </cell>
        </row>
        <row r="449">
          <cell r="A449" t="str">
            <v>Electric System</v>
          </cell>
          <cell r="C449">
            <v>46661</v>
          </cell>
          <cell r="D449">
            <v>4145000</v>
          </cell>
          <cell r="E449" t="str">
            <v>Variable</v>
          </cell>
          <cell r="J449" t="str">
            <v>Junior</v>
          </cell>
          <cell r="AE449">
            <v>4145000</v>
          </cell>
          <cell r="AF449">
            <v>0</v>
          </cell>
        </row>
        <row r="450">
          <cell r="A450" t="str">
            <v>Electric System</v>
          </cell>
          <cell r="C450">
            <v>48122</v>
          </cell>
          <cell r="D450">
            <v>1000000</v>
          </cell>
          <cell r="E450" t="str">
            <v>Variable</v>
          </cell>
          <cell r="J450" t="str">
            <v>Junior</v>
          </cell>
          <cell r="AE450">
            <v>1000000</v>
          </cell>
          <cell r="AF450">
            <v>0</v>
          </cell>
        </row>
        <row r="451">
          <cell r="A451" t="str">
            <v>Electric System</v>
          </cell>
          <cell r="C451">
            <v>48488</v>
          </cell>
          <cell r="D451">
            <v>1000000</v>
          </cell>
          <cell r="E451" t="str">
            <v>Variable</v>
          </cell>
          <cell r="J451" t="str">
            <v>Junior</v>
          </cell>
          <cell r="AE451">
            <v>1000000</v>
          </cell>
          <cell r="AF451">
            <v>0</v>
          </cell>
        </row>
        <row r="452">
          <cell r="A452" t="str">
            <v>Electric System</v>
          </cell>
          <cell r="C452">
            <v>48853</v>
          </cell>
          <cell r="D452">
            <v>1000000</v>
          </cell>
          <cell r="E452" t="str">
            <v>Variable</v>
          </cell>
          <cell r="J452" t="str">
            <v>Junior</v>
          </cell>
          <cell r="AE452">
            <v>1000000</v>
          </cell>
          <cell r="AF452">
            <v>0</v>
          </cell>
        </row>
        <row r="453">
          <cell r="A453" t="str">
            <v>Electric System</v>
          </cell>
          <cell r="C453">
            <v>49218</v>
          </cell>
          <cell r="D453">
            <v>1000000</v>
          </cell>
          <cell r="E453" t="str">
            <v>Variable</v>
          </cell>
          <cell r="J453" t="str">
            <v>Junior</v>
          </cell>
          <cell r="AE453">
            <v>1000000</v>
          </cell>
          <cell r="AF453">
            <v>0</v>
          </cell>
        </row>
        <row r="454">
          <cell r="A454" t="str">
            <v>Electric System</v>
          </cell>
          <cell r="C454">
            <v>49583</v>
          </cell>
          <cell r="D454">
            <v>935000</v>
          </cell>
          <cell r="E454" t="str">
            <v>Variable</v>
          </cell>
          <cell r="J454" t="str">
            <v>Junior</v>
          </cell>
          <cell r="AE454">
            <v>935000</v>
          </cell>
          <cell r="AF454">
            <v>0</v>
          </cell>
        </row>
        <row r="455">
          <cell r="A455" t="str">
            <v>Electric System</v>
          </cell>
          <cell r="C455">
            <v>46296</v>
          </cell>
          <cell r="D455">
            <v>5640000</v>
          </cell>
          <cell r="E455" t="str">
            <v>Variable</v>
          </cell>
          <cell r="J455" t="str">
            <v>Junior</v>
          </cell>
          <cell r="AE455">
            <v>5640000</v>
          </cell>
          <cell r="AF455">
            <v>0</v>
          </cell>
        </row>
        <row r="456">
          <cell r="A456" t="str">
            <v>Electric System</v>
          </cell>
          <cell r="C456">
            <v>46661</v>
          </cell>
          <cell r="D456">
            <v>6000000</v>
          </cell>
          <cell r="E456" t="str">
            <v>Variable</v>
          </cell>
          <cell r="J456" t="str">
            <v>Junior</v>
          </cell>
          <cell r="AE456">
            <v>6000000</v>
          </cell>
          <cell r="AF456">
            <v>0</v>
          </cell>
        </row>
        <row r="457">
          <cell r="A457" t="str">
            <v>Electric System</v>
          </cell>
          <cell r="C457">
            <v>47027</v>
          </cell>
          <cell r="D457">
            <v>7080000</v>
          </cell>
          <cell r="E457" t="str">
            <v>Variable</v>
          </cell>
          <cell r="J457" t="str">
            <v>Junior</v>
          </cell>
          <cell r="AE457">
            <v>7080000</v>
          </cell>
          <cell r="AF457">
            <v>0</v>
          </cell>
        </row>
        <row r="458">
          <cell r="A458" t="str">
            <v>Electric System</v>
          </cell>
          <cell r="C458">
            <v>47392</v>
          </cell>
          <cell r="D458">
            <v>11100000</v>
          </cell>
          <cell r="E458" t="str">
            <v>Variable</v>
          </cell>
          <cell r="J458" t="str">
            <v>Junior</v>
          </cell>
          <cell r="AE458">
            <v>11100000</v>
          </cell>
          <cell r="AF458">
            <v>0</v>
          </cell>
        </row>
        <row r="459">
          <cell r="A459" t="str">
            <v>Electric System</v>
          </cell>
          <cell r="C459">
            <v>47757</v>
          </cell>
          <cell r="D459">
            <v>7380000</v>
          </cell>
          <cell r="E459" t="str">
            <v>Variable</v>
          </cell>
          <cell r="J459" t="str">
            <v>Junior</v>
          </cell>
          <cell r="AE459">
            <v>7380000</v>
          </cell>
          <cell r="AF459">
            <v>0</v>
          </cell>
        </row>
        <row r="460">
          <cell r="A460" t="str">
            <v>Electric System</v>
          </cell>
          <cell r="C460">
            <v>46296</v>
          </cell>
          <cell r="D460">
            <v>3760000</v>
          </cell>
          <cell r="E460" t="str">
            <v>Variable</v>
          </cell>
          <cell r="J460" t="str">
            <v>Junior</v>
          </cell>
          <cell r="AE460">
            <v>3760000</v>
          </cell>
          <cell r="AF460">
            <v>0</v>
          </cell>
        </row>
        <row r="461">
          <cell r="A461" t="str">
            <v>Electric System</v>
          </cell>
          <cell r="C461">
            <v>46661</v>
          </cell>
          <cell r="D461">
            <v>4000000</v>
          </cell>
          <cell r="E461" t="str">
            <v>Variable</v>
          </cell>
          <cell r="J461" t="str">
            <v>Junior</v>
          </cell>
          <cell r="AE461">
            <v>4000000</v>
          </cell>
          <cell r="AF461">
            <v>0</v>
          </cell>
        </row>
        <row r="462">
          <cell r="A462" t="str">
            <v>Electric System</v>
          </cell>
          <cell r="C462">
            <v>47027</v>
          </cell>
          <cell r="D462">
            <v>4720000</v>
          </cell>
          <cell r="E462" t="str">
            <v>Variable</v>
          </cell>
          <cell r="J462" t="str">
            <v>Junior</v>
          </cell>
          <cell r="AE462">
            <v>4720000</v>
          </cell>
          <cell r="AF462">
            <v>0</v>
          </cell>
        </row>
        <row r="463">
          <cell r="A463" t="str">
            <v>Electric System</v>
          </cell>
          <cell r="C463">
            <v>47392</v>
          </cell>
          <cell r="D463">
            <v>7400000</v>
          </cell>
          <cell r="E463" t="str">
            <v>Variable</v>
          </cell>
          <cell r="J463" t="str">
            <v>Junior</v>
          </cell>
          <cell r="AE463">
            <v>7400000</v>
          </cell>
          <cell r="AF463">
            <v>0</v>
          </cell>
        </row>
        <row r="464">
          <cell r="A464" t="str">
            <v>Electric System</v>
          </cell>
          <cell r="C464">
            <v>47757</v>
          </cell>
          <cell r="D464">
            <v>4920000</v>
          </cell>
          <cell r="E464" t="str">
            <v>Variable</v>
          </cell>
          <cell r="J464" t="str">
            <v>Junior</v>
          </cell>
          <cell r="AE464">
            <v>4920000</v>
          </cell>
          <cell r="AF464">
            <v>0</v>
          </cell>
        </row>
        <row r="465">
          <cell r="A465" t="str">
            <v>Electric System</v>
          </cell>
          <cell r="C465">
            <v>51044</v>
          </cell>
          <cell r="D465">
            <v>5000</v>
          </cell>
          <cell r="E465">
            <v>0.05</v>
          </cell>
          <cell r="J465" t="str">
            <v>Senior</v>
          </cell>
          <cell r="AE465">
            <v>5000</v>
          </cell>
          <cell r="AF465">
            <v>0</v>
          </cell>
        </row>
        <row r="466">
          <cell r="A466" t="str">
            <v>Electric System</v>
          </cell>
          <cell r="C466">
            <v>48853</v>
          </cell>
          <cell r="D466">
            <v>100000</v>
          </cell>
          <cell r="E466">
            <v>4.7500000000000001E-2</v>
          </cell>
          <cell r="J466" t="str">
            <v>Senior</v>
          </cell>
          <cell r="AE466">
            <v>100000</v>
          </cell>
          <cell r="AF466">
            <v>0</v>
          </cell>
        </row>
        <row r="467">
          <cell r="A467" t="str">
            <v>Electric System</v>
          </cell>
          <cell r="C467">
            <v>46661</v>
          </cell>
          <cell r="D467">
            <v>4600000</v>
          </cell>
          <cell r="E467" t="str">
            <v>Variable</v>
          </cell>
          <cell r="J467" t="str">
            <v>Senior</v>
          </cell>
          <cell r="AE467">
            <v>4600000</v>
          </cell>
          <cell r="AF467">
            <v>0</v>
          </cell>
        </row>
        <row r="468">
          <cell r="A468" t="str">
            <v>Electric System</v>
          </cell>
          <cell r="C468">
            <v>47027</v>
          </cell>
          <cell r="D468">
            <v>5740000</v>
          </cell>
          <cell r="E468" t="str">
            <v>Variable</v>
          </cell>
          <cell r="J468" t="str">
            <v>Senior</v>
          </cell>
          <cell r="AE468">
            <v>5740000</v>
          </cell>
          <cell r="AF468">
            <v>0</v>
          </cell>
        </row>
        <row r="469">
          <cell r="A469" t="str">
            <v>Electric System</v>
          </cell>
          <cell r="C469">
            <v>47392</v>
          </cell>
          <cell r="D469">
            <v>5900000</v>
          </cell>
          <cell r="E469" t="str">
            <v>Variable</v>
          </cell>
          <cell r="J469" t="str">
            <v>Senior</v>
          </cell>
          <cell r="AE469">
            <v>5900000</v>
          </cell>
          <cell r="AF469">
            <v>0</v>
          </cell>
        </row>
        <row r="470">
          <cell r="A470" t="str">
            <v>Electric System</v>
          </cell>
          <cell r="C470">
            <v>47757</v>
          </cell>
          <cell r="D470">
            <v>4020000</v>
          </cell>
          <cell r="E470" t="str">
            <v>Variable</v>
          </cell>
          <cell r="J470" t="str">
            <v>Senior</v>
          </cell>
          <cell r="AE470">
            <v>4020000</v>
          </cell>
          <cell r="AF470">
            <v>0</v>
          </cell>
        </row>
        <row r="471">
          <cell r="A471" t="str">
            <v>Electric System</v>
          </cell>
          <cell r="C471">
            <v>48122</v>
          </cell>
          <cell r="D471">
            <v>4170000</v>
          </cell>
          <cell r="E471" t="str">
            <v>Variable</v>
          </cell>
          <cell r="J471" t="str">
            <v>Senior</v>
          </cell>
          <cell r="AE471">
            <v>4170000</v>
          </cell>
          <cell r="AF471">
            <v>0</v>
          </cell>
        </row>
        <row r="472">
          <cell r="A472" t="str">
            <v>Electric System</v>
          </cell>
          <cell r="C472">
            <v>48488</v>
          </cell>
          <cell r="D472">
            <v>4320000</v>
          </cell>
          <cell r="E472" t="str">
            <v>Variable</v>
          </cell>
          <cell r="J472" t="str">
            <v>Senior</v>
          </cell>
          <cell r="AE472">
            <v>4320000</v>
          </cell>
          <cell r="AF472">
            <v>0</v>
          </cell>
        </row>
        <row r="473">
          <cell r="A473" t="str">
            <v>Electric System</v>
          </cell>
          <cell r="C473">
            <v>48853</v>
          </cell>
          <cell r="D473">
            <v>4480000</v>
          </cell>
          <cell r="E473" t="str">
            <v>Variable</v>
          </cell>
          <cell r="J473" t="str">
            <v>Senior</v>
          </cell>
          <cell r="AE473">
            <v>4480000</v>
          </cell>
          <cell r="AF473">
            <v>0</v>
          </cell>
        </row>
        <row r="474">
          <cell r="A474" t="str">
            <v>Electric System</v>
          </cell>
          <cell r="C474">
            <v>49218</v>
          </cell>
          <cell r="D474">
            <v>4640000</v>
          </cell>
          <cell r="E474" t="str">
            <v>Variable</v>
          </cell>
          <cell r="J474" t="str">
            <v>Senior</v>
          </cell>
          <cell r="AE474">
            <v>4640000</v>
          </cell>
          <cell r="AF474">
            <v>0</v>
          </cell>
        </row>
        <row r="475">
          <cell r="A475" t="str">
            <v>Electric System</v>
          </cell>
          <cell r="C475">
            <v>49583</v>
          </cell>
          <cell r="D475">
            <v>6820000</v>
          </cell>
          <cell r="E475" t="str">
            <v>Variable</v>
          </cell>
          <cell r="J475" t="str">
            <v>Senior</v>
          </cell>
          <cell r="AE475">
            <v>6820000</v>
          </cell>
          <cell r="AF475">
            <v>0</v>
          </cell>
        </row>
        <row r="476">
          <cell r="A476" t="str">
            <v>Electric System</v>
          </cell>
          <cell r="C476">
            <v>49949</v>
          </cell>
          <cell r="D476">
            <v>6990000</v>
          </cell>
          <cell r="E476" t="str">
            <v>Variable</v>
          </cell>
          <cell r="J476" t="str">
            <v>Senior</v>
          </cell>
          <cell r="AE476">
            <v>6990000</v>
          </cell>
          <cell r="AF476">
            <v>0</v>
          </cell>
        </row>
        <row r="477">
          <cell r="A477" t="str">
            <v>Electric System</v>
          </cell>
          <cell r="C477">
            <v>43374</v>
          </cell>
          <cell r="D477">
            <v>400000</v>
          </cell>
          <cell r="E477" t="str">
            <v>Variable</v>
          </cell>
          <cell r="J477" t="str">
            <v>Senior</v>
          </cell>
          <cell r="AE477">
            <v>400000</v>
          </cell>
          <cell r="AF477">
            <v>0</v>
          </cell>
        </row>
        <row r="478">
          <cell r="A478" t="str">
            <v>Electric System</v>
          </cell>
          <cell r="C478">
            <v>43739</v>
          </cell>
          <cell r="D478">
            <v>425000</v>
          </cell>
          <cell r="E478" t="str">
            <v>Variable</v>
          </cell>
          <cell r="J478" t="str">
            <v>Senior</v>
          </cell>
          <cell r="AE478">
            <v>425000</v>
          </cell>
          <cell r="AF478">
            <v>0</v>
          </cell>
        </row>
        <row r="479">
          <cell r="A479" t="str">
            <v>Electric System</v>
          </cell>
          <cell r="C479">
            <v>44105</v>
          </cell>
          <cell r="D479">
            <v>450000</v>
          </cell>
          <cell r="E479" t="str">
            <v>Variable</v>
          </cell>
          <cell r="J479" t="str">
            <v>Senior</v>
          </cell>
          <cell r="AE479">
            <v>450000</v>
          </cell>
          <cell r="AF479">
            <v>0</v>
          </cell>
        </row>
        <row r="480">
          <cell r="A480" t="str">
            <v>Electric System</v>
          </cell>
          <cell r="C480">
            <v>44470</v>
          </cell>
          <cell r="D480">
            <v>2350000</v>
          </cell>
          <cell r="E480" t="str">
            <v>Variable</v>
          </cell>
          <cell r="J480" t="str">
            <v>Senior</v>
          </cell>
          <cell r="AE480">
            <v>2350000</v>
          </cell>
          <cell r="AF480">
            <v>0</v>
          </cell>
        </row>
        <row r="481">
          <cell r="A481" t="str">
            <v>Electric System</v>
          </cell>
          <cell r="C481">
            <v>44835</v>
          </cell>
          <cell r="D481">
            <v>2450000</v>
          </cell>
          <cell r="E481" t="str">
            <v>Variable</v>
          </cell>
          <cell r="J481" t="str">
            <v>Senior</v>
          </cell>
          <cell r="AE481">
            <v>2450000</v>
          </cell>
          <cell r="AF481">
            <v>0</v>
          </cell>
        </row>
        <row r="482">
          <cell r="A482" t="str">
            <v>Electric System</v>
          </cell>
          <cell r="C482">
            <v>45200</v>
          </cell>
          <cell r="D482">
            <v>2550000</v>
          </cell>
          <cell r="E482" t="str">
            <v>Variable</v>
          </cell>
          <cell r="J482" t="str">
            <v>Senior</v>
          </cell>
          <cell r="AE482">
            <v>2550000</v>
          </cell>
          <cell r="AF482">
            <v>0</v>
          </cell>
        </row>
        <row r="483">
          <cell r="A483" t="str">
            <v>Electric System</v>
          </cell>
          <cell r="C483">
            <v>45566</v>
          </cell>
          <cell r="D483">
            <v>4550000</v>
          </cell>
          <cell r="E483" t="str">
            <v>Variable</v>
          </cell>
          <cell r="J483" t="str">
            <v>Senior</v>
          </cell>
          <cell r="AE483">
            <v>4550000</v>
          </cell>
          <cell r="AF483">
            <v>0</v>
          </cell>
        </row>
        <row r="484">
          <cell r="A484" t="str">
            <v>Electric System</v>
          </cell>
          <cell r="C484">
            <v>45931</v>
          </cell>
          <cell r="D484">
            <v>4750000</v>
          </cell>
          <cell r="E484" t="str">
            <v>Variable</v>
          </cell>
          <cell r="J484" t="str">
            <v>Senior</v>
          </cell>
          <cell r="AE484">
            <v>4750000</v>
          </cell>
          <cell r="AF484">
            <v>0</v>
          </cell>
        </row>
        <row r="485">
          <cell r="A485" t="str">
            <v>Electric System</v>
          </cell>
          <cell r="C485">
            <v>46296</v>
          </cell>
          <cell r="D485">
            <v>4950000</v>
          </cell>
          <cell r="E485" t="str">
            <v>Variable</v>
          </cell>
          <cell r="J485" t="str">
            <v>Senior</v>
          </cell>
          <cell r="AE485">
            <v>4950000</v>
          </cell>
          <cell r="AF485">
            <v>0</v>
          </cell>
        </row>
        <row r="486">
          <cell r="A486" t="str">
            <v>Electric System</v>
          </cell>
          <cell r="C486">
            <v>46661</v>
          </cell>
          <cell r="D486">
            <v>2650000</v>
          </cell>
          <cell r="E486" t="str">
            <v>Variable</v>
          </cell>
          <cell r="J486" t="str">
            <v>Senior</v>
          </cell>
          <cell r="AE486">
            <v>2650000</v>
          </cell>
          <cell r="AF486">
            <v>0</v>
          </cell>
        </row>
        <row r="487">
          <cell r="A487" t="str">
            <v>Electric System</v>
          </cell>
          <cell r="C487">
            <v>47027</v>
          </cell>
          <cell r="D487">
            <v>2750000</v>
          </cell>
          <cell r="E487" t="str">
            <v>Variable</v>
          </cell>
          <cell r="J487" t="str">
            <v>Senior</v>
          </cell>
          <cell r="AE487">
            <v>2750000</v>
          </cell>
          <cell r="AF487">
            <v>0</v>
          </cell>
        </row>
        <row r="488">
          <cell r="A488" t="str">
            <v>Electric System</v>
          </cell>
          <cell r="C488">
            <v>47392</v>
          </cell>
          <cell r="D488">
            <v>5350000</v>
          </cell>
          <cell r="E488" t="str">
            <v>Variable</v>
          </cell>
          <cell r="J488" t="str">
            <v>Senior</v>
          </cell>
          <cell r="AE488">
            <v>5350000</v>
          </cell>
          <cell r="AF488">
            <v>0</v>
          </cell>
        </row>
        <row r="489">
          <cell r="A489" t="str">
            <v>Electric System</v>
          </cell>
          <cell r="C489">
            <v>47757</v>
          </cell>
          <cell r="D489">
            <v>5600000</v>
          </cell>
          <cell r="E489" t="str">
            <v>Variable</v>
          </cell>
          <cell r="J489" t="str">
            <v>Senior</v>
          </cell>
          <cell r="AE489">
            <v>5600000</v>
          </cell>
          <cell r="AF489">
            <v>0</v>
          </cell>
        </row>
        <row r="490">
          <cell r="A490" t="str">
            <v>Electric System</v>
          </cell>
          <cell r="C490">
            <v>48122</v>
          </cell>
          <cell r="D490">
            <v>400000</v>
          </cell>
          <cell r="E490" t="str">
            <v>Variable</v>
          </cell>
          <cell r="J490" t="str">
            <v>Senior</v>
          </cell>
          <cell r="AE490">
            <v>400000</v>
          </cell>
          <cell r="AF490">
            <v>0</v>
          </cell>
        </row>
        <row r="491">
          <cell r="A491" t="str">
            <v>Electric System</v>
          </cell>
          <cell r="C491">
            <v>48488</v>
          </cell>
          <cell r="D491">
            <v>425000</v>
          </cell>
          <cell r="E491" t="str">
            <v>Variable</v>
          </cell>
          <cell r="J491" t="str">
            <v>Senior</v>
          </cell>
          <cell r="AE491">
            <v>425000</v>
          </cell>
          <cell r="AF491">
            <v>0</v>
          </cell>
        </row>
        <row r="492">
          <cell r="A492" t="str">
            <v>Electric System</v>
          </cell>
          <cell r="C492">
            <v>48853</v>
          </cell>
          <cell r="D492">
            <v>450000</v>
          </cell>
          <cell r="E492" t="str">
            <v>Variable</v>
          </cell>
          <cell r="J492" t="str">
            <v>Senior</v>
          </cell>
          <cell r="AE492">
            <v>450000</v>
          </cell>
          <cell r="AF492">
            <v>0</v>
          </cell>
        </row>
        <row r="493">
          <cell r="A493" t="str">
            <v>Electric System</v>
          </cell>
          <cell r="C493">
            <v>49218</v>
          </cell>
          <cell r="D493">
            <v>475000</v>
          </cell>
          <cell r="E493" t="str">
            <v>Variable</v>
          </cell>
          <cell r="J493" t="str">
            <v>Senior</v>
          </cell>
          <cell r="AE493">
            <v>475000</v>
          </cell>
          <cell r="AF493">
            <v>0</v>
          </cell>
        </row>
        <row r="494">
          <cell r="A494" t="str">
            <v>Electric System</v>
          </cell>
          <cell r="C494">
            <v>49583</v>
          </cell>
          <cell r="D494">
            <v>500000</v>
          </cell>
          <cell r="E494" t="str">
            <v>Variable</v>
          </cell>
          <cell r="J494" t="str">
            <v>Senior</v>
          </cell>
          <cell r="AE494">
            <v>500000</v>
          </cell>
          <cell r="AF494">
            <v>0</v>
          </cell>
        </row>
        <row r="495">
          <cell r="A495" t="str">
            <v>Electric System</v>
          </cell>
          <cell r="C495">
            <v>49949</v>
          </cell>
          <cell r="D495">
            <v>4250000</v>
          </cell>
          <cell r="E495" t="str">
            <v>Variable</v>
          </cell>
          <cell r="J495" t="str">
            <v>Senior</v>
          </cell>
          <cell r="AE495">
            <v>4250000</v>
          </cell>
          <cell r="AF495">
            <v>0</v>
          </cell>
        </row>
        <row r="496">
          <cell r="A496" t="str">
            <v>Electric System</v>
          </cell>
          <cell r="C496">
            <v>50314</v>
          </cell>
          <cell r="D496">
            <v>4425000</v>
          </cell>
          <cell r="E496" t="str">
            <v>Variable</v>
          </cell>
          <cell r="J496" t="str">
            <v>Senior</v>
          </cell>
          <cell r="AE496">
            <v>4425000</v>
          </cell>
          <cell r="AF496">
            <v>0</v>
          </cell>
        </row>
        <row r="497">
          <cell r="A497" t="str">
            <v>Electric System</v>
          </cell>
          <cell r="C497">
            <v>50679</v>
          </cell>
          <cell r="D497">
            <v>4550000</v>
          </cell>
          <cell r="E497" t="str">
            <v>Variable</v>
          </cell>
          <cell r="J497" t="str">
            <v>Senior</v>
          </cell>
          <cell r="AE497">
            <v>4550000</v>
          </cell>
          <cell r="AF497">
            <v>0</v>
          </cell>
        </row>
        <row r="498">
          <cell r="A498" t="str">
            <v>Electric System</v>
          </cell>
          <cell r="C498">
            <v>51044</v>
          </cell>
          <cell r="D498">
            <v>4600000</v>
          </cell>
          <cell r="E498" t="str">
            <v>Variable</v>
          </cell>
          <cell r="J498" t="str">
            <v>Senior</v>
          </cell>
          <cell r="AE498">
            <v>4600000</v>
          </cell>
          <cell r="AF498">
            <v>0</v>
          </cell>
        </row>
        <row r="499">
          <cell r="A499" t="str">
            <v>Electric System</v>
          </cell>
          <cell r="C499">
            <v>51410</v>
          </cell>
          <cell r="D499">
            <v>720000</v>
          </cell>
          <cell r="E499" t="str">
            <v>Variable</v>
          </cell>
          <cell r="J499" t="str">
            <v>Senior</v>
          </cell>
          <cell r="AE499">
            <v>720000</v>
          </cell>
          <cell r="AF499">
            <v>0</v>
          </cell>
        </row>
        <row r="500">
          <cell r="A500" t="str">
            <v>Electric System</v>
          </cell>
          <cell r="C500">
            <v>45931</v>
          </cell>
          <cell r="D500">
            <v>2420000</v>
          </cell>
          <cell r="E500" t="str">
            <v>Variable</v>
          </cell>
          <cell r="J500" t="str">
            <v>Senior</v>
          </cell>
          <cell r="AE500">
            <v>2420000</v>
          </cell>
          <cell r="AF500">
            <v>0</v>
          </cell>
        </row>
        <row r="501">
          <cell r="A501" t="str">
            <v>Electric System</v>
          </cell>
          <cell r="C501">
            <v>46296</v>
          </cell>
          <cell r="D501">
            <v>2520000</v>
          </cell>
          <cell r="E501" t="str">
            <v>Variable</v>
          </cell>
          <cell r="J501" t="str">
            <v>Senior</v>
          </cell>
          <cell r="AE501">
            <v>2520000</v>
          </cell>
          <cell r="AF501">
            <v>0</v>
          </cell>
        </row>
        <row r="502">
          <cell r="A502" t="str">
            <v>Electric System</v>
          </cell>
          <cell r="C502">
            <v>46661</v>
          </cell>
          <cell r="D502">
            <v>2625000</v>
          </cell>
          <cell r="E502" t="str">
            <v>Variable</v>
          </cell>
          <cell r="J502" t="str">
            <v>Senior</v>
          </cell>
          <cell r="AE502">
            <v>2625000</v>
          </cell>
          <cell r="AF502">
            <v>0</v>
          </cell>
        </row>
        <row r="503">
          <cell r="A503" t="str">
            <v>Electric System</v>
          </cell>
          <cell r="C503">
            <v>47027</v>
          </cell>
          <cell r="D503">
            <v>2750000</v>
          </cell>
          <cell r="E503" t="str">
            <v>Variable</v>
          </cell>
          <cell r="J503" t="str">
            <v>Senior</v>
          </cell>
          <cell r="AE503">
            <v>2750000</v>
          </cell>
          <cell r="AF503">
            <v>0</v>
          </cell>
        </row>
        <row r="504">
          <cell r="A504" t="str">
            <v>Electric System</v>
          </cell>
          <cell r="C504">
            <v>47392</v>
          </cell>
          <cell r="D504">
            <v>5350000</v>
          </cell>
          <cell r="E504" t="str">
            <v>Variable</v>
          </cell>
          <cell r="J504" t="str">
            <v>Senior</v>
          </cell>
          <cell r="AE504">
            <v>5350000</v>
          </cell>
          <cell r="AF504">
            <v>0</v>
          </cell>
        </row>
        <row r="505">
          <cell r="A505" t="str">
            <v>Electric System</v>
          </cell>
          <cell r="C505">
            <v>47757</v>
          </cell>
          <cell r="D505">
            <v>5575000</v>
          </cell>
          <cell r="E505" t="str">
            <v>Variable</v>
          </cell>
          <cell r="J505" t="str">
            <v>Senior</v>
          </cell>
          <cell r="AE505">
            <v>5575000</v>
          </cell>
          <cell r="AF505">
            <v>0</v>
          </cell>
        </row>
        <row r="506">
          <cell r="A506" t="str">
            <v>Electric System</v>
          </cell>
          <cell r="C506">
            <v>48122</v>
          </cell>
          <cell r="D506">
            <v>400000</v>
          </cell>
          <cell r="E506" t="str">
            <v>Variable</v>
          </cell>
          <cell r="J506" t="str">
            <v>Senior</v>
          </cell>
          <cell r="AE506">
            <v>400000</v>
          </cell>
          <cell r="AF506">
            <v>0</v>
          </cell>
        </row>
        <row r="507">
          <cell r="A507" t="str">
            <v>Electric System</v>
          </cell>
          <cell r="C507">
            <v>48488</v>
          </cell>
          <cell r="D507">
            <v>425000</v>
          </cell>
          <cell r="E507" t="str">
            <v>Variable</v>
          </cell>
          <cell r="J507" t="str">
            <v>Senior</v>
          </cell>
          <cell r="AE507">
            <v>425000</v>
          </cell>
          <cell r="AF507">
            <v>0</v>
          </cell>
        </row>
        <row r="508">
          <cell r="A508" t="str">
            <v>Electric System</v>
          </cell>
          <cell r="C508">
            <v>48853</v>
          </cell>
          <cell r="D508">
            <v>425000</v>
          </cell>
          <cell r="E508" t="str">
            <v>Variable</v>
          </cell>
          <cell r="J508" t="str">
            <v>Senior</v>
          </cell>
          <cell r="AE508">
            <v>425000</v>
          </cell>
          <cell r="AF508">
            <v>0</v>
          </cell>
        </row>
        <row r="509">
          <cell r="A509" t="str">
            <v>Electric System</v>
          </cell>
          <cell r="C509">
            <v>49218</v>
          </cell>
          <cell r="D509">
            <v>450000</v>
          </cell>
          <cell r="E509" t="str">
            <v>Variable</v>
          </cell>
          <cell r="J509" t="str">
            <v>Senior</v>
          </cell>
          <cell r="AE509">
            <v>450000</v>
          </cell>
          <cell r="AF509">
            <v>0</v>
          </cell>
        </row>
        <row r="510">
          <cell r="A510" t="str">
            <v>Electric System</v>
          </cell>
          <cell r="C510">
            <v>49583</v>
          </cell>
          <cell r="D510">
            <v>475000</v>
          </cell>
          <cell r="E510" t="str">
            <v>Variable</v>
          </cell>
          <cell r="J510" t="str">
            <v>Senior</v>
          </cell>
          <cell r="AE510">
            <v>475000</v>
          </cell>
          <cell r="AF510">
            <v>0</v>
          </cell>
        </row>
        <row r="511">
          <cell r="A511" t="str">
            <v>Electric System</v>
          </cell>
          <cell r="C511">
            <v>49949</v>
          </cell>
          <cell r="D511">
            <v>4250000</v>
          </cell>
          <cell r="E511" t="str">
            <v>Variable</v>
          </cell>
          <cell r="J511" t="str">
            <v>Senior</v>
          </cell>
          <cell r="AE511">
            <v>4250000</v>
          </cell>
          <cell r="AF511">
            <v>0</v>
          </cell>
        </row>
        <row r="512">
          <cell r="A512" t="str">
            <v>Electric System</v>
          </cell>
          <cell r="C512">
            <v>50314</v>
          </cell>
          <cell r="D512">
            <v>4425000</v>
          </cell>
          <cell r="E512" t="str">
            <v>Variable</v>
          </cell>
          <cell r="J512" t="str">
            <v>Senior</v>
          </cell>
          <cell r="AE512">
            <v>4425000</v>
          </cell>
          <cell r="AF512">
            <v>0</v>
          </cell>
        </row>
        <row r="513">
          <cell r="A513" t="str">
            <v>Electric System</v>
          </cell>
          <cell r="C513">
            <v>50679</v>
          </cell>
          <cell r="D513">
            <v>4525000</v>
          </cell>
          <cell r="E513" t="str">
            <v>Variable</v>
          </cell>
          <cell r="J513" t="str">
            <v>Senior</v>
          </cell>
          <cell r="AE513">
            <v>4525000</v>
          </cell>
          <cell r="AF513">
            <v>0</v>
          </cell>
        </row>
        <row r="514">
          <cell r="A514" t="str">
            <v>Electric System</v>
          </cell>
          <cell r="C514">
            <v>51044</v>
          </cell>
          <cell r="D514">
            <v>4575000</v>
          </cell>
          <cell r="E514" t="str">
            <v>Variable</v>
          </cell>
          <cell r="J514" t="str">
            <v>Senior</v>
          </cell>
          <cell r="AE514">
            <v>4575000</v>
          </cell>
          <cell r="AF514">
            <v>0</v>
          </cell>
        </row>
        <row r="515">
          <cell r="A515" t="str">
            <v>Electric System</v>
          </cell>
          <cell r="C515">
            <v>51410</v>
          </cell>
          <cell r="D515">
            <v>710000</v>
          </cell>
          <cell r="E515" t="str">
            <v>Variable</v>
          </cell>
          <cell r="J515" t="str">
            <v>Senior</v>
          </cell>
          <cell r="AE515">
            <v>710000</v>
          </cell>
          <cell r="AF515">
            <v>0</v>
          </cell>
        </row>
        <row r="516">
          <cell r="A516" t="str">
            <v>Electric System</v>
          </cell>
          <cell r="C516">
            <v>45566</v>
          </cell>
          <cell r="D516">
            <v>2275000</v>
          </cell>
          <cell r="E516" t="str">
            <v>Variable</v>
          </cell>
          <cell r="J516" t="str">
            <v>Senior</v>
          </cell>
          <cell r="AE516">
            <v>2275000</v>
          </cell>
          <cell r="AF516">
            <v>0</v>
          </cell>
        </row>
        <row r="517">
          <cell r="A517" t="str">
            <v>Electric System</v>
          </cell>
          <cell r="C517">
            <v>45931</v>
          </cell>
          <cell r="D517">
            <v>2375000</v>
          </cell>
          <cell r="E517" t="str">
            <v>Variable</v>
          </cell>
          <cell r="J517" t="str">
            <v>Senior</v>
          </cell>
          <cell r="AE517">
            <v>2375000</v>
          </cell>
          <cell r="AF517">
            <v>0</v>
          </cell>
        </row>
        <row r="518">
          <cell r="A518" t="str">
            <v>Electric System</v>
          </cell>
          <cell r="C518">
            <v>46296</v>
          </cell>
          <cell r="D518">
            <v>2450000</v>
          </cell>
          <cell r="E518" t="str">
            <v>Variable</v>
          </cell>
          <cell r="J518" t="str">
            <v>Senior</v>
          </cell>
          <cell r="AE518">
            <v>2450000</v>
          </cell>
          <cell r="AF518">
            <v>0</v>
          </cell>
        </row>
        <row r="519">
          <cell r="A519" t="str">
            <v>Electric System</v>
          </cell>
          <cell r="C519">
            <v>46661</v>
          </cell>
          <cell r="D519">
            <v>3700000</v>
          </cell>
          <cell r="E519" t="str">
            <v>Variable</v>
          </cell>
          <cell r="J519" t="str">
            <v>Senior</v>
          </cell>
          <cell r="AE519">
            <v>3700000</v>
          </cell>
          <cell r="AF519">
            <v>0</v>
          </cell>
        </row>
        <row r="520">
          <cell r="A520" t="str">
            <v>Electric System</v>
          </cell>
          <cell r="C520">
            <v>47027</v>
          </cell>
          <cell r="D520">
            <v>3850000</v>
          </cell>
          <cell r="E520" t="str">
            <v>Variable</v>
          </cell>
          <cell r="J520" t="str">
            <v>Senior</v>
          </cell>
          <cell r="AE520">
            <v>3850000</v>
          </cell>
          <cell r="AF520">
            <v>0</v>
          </cell>
        </row>
        <row r="521">
          <cell r="A521" t="str">
            <v>Electric System</v>
          </cell>
          <cell r="C521">
            <v>47392</v>
          </cell>
          <cell r="D521">
            <v>1525000</v>
          </cell>
          <cell r="E521" t="str">
            <v>Variable</v>
          </cell>
          <cell r="J521" t="str">
            <v>Senior</v>
          </cell>
          <cell r="AE521">
            <v>1525000</v>
          </cell>
          <cell r="AF521">
            <v>0</v>
          </cell>
        </row>
        <row r="522">
          <cell r="A522" t="str">
            <v>Electric System</v>
          </cell>
          <cell r="C522">
            <v>47757</v>
          </cell>
          <cell r="D522">
            <v>1600000</v>
          </cell>
          <cell r="E522" t="str">
            <v>Variable</v>
          </cell>
          <cell r="J522" t="str">
            <v>Senior</v>
          </cell>
          <cell r="AE522">
            <v>1600000</v>
          </cell>
          <cell r="AF522">
            <v>0</v>
          </cell>
        </row>
        <row r="523">
          <cell r="A523" t="str">
            <v>Electric System</v>
          </cell>
          <cell r="C523">
            <v>48122</v>
          </cell>
          <cell r="D523">
            <v>4375000</v>
          </cell>
          <cell r="E523" t="str">
            <v>Variable</v>
          </cell>
          <cell r="J523" t="str">
            <v>Senior</v>
          </cell>
          <cell r="AE523">
            <v>4375000</v>
          </cell>
          <cell r="AF523">
            <v>0</v>
          </cell>
        </row>
        <row r="524">
          <cell r="A524" t="str">
            <v>Electric System</v>
          </cell>
          <cell r="C524">
            <v>48488</v>
          </cell>
          <cell r="D524">
            <v>4525000</v>
          </cell>
          <cell r="E524" t="str">
            <v>Variable</v>
          </cell>
          <cell r="J524" t="str">
            <v>Senior</v>
          </cell>
          <cell r="AE524">
            <v>4525000</v>
          </cell>
          <cell r="AF524">
            <v>0</v>
          </cell>
        </row>
        <row r="525">
          <cell r="A525" t="str">
            <v>Electric System</v>
          </cell>
          <cell r="C525">
            <v>48853</v>
          </cell>
          <cell r="D525">
            <v>3125000</v>
          </cell>
          <cell r="E525" t="str">
            <v>Variable</v>
          </cell>
          <cell r="J525" t="str">
            <v>Senior</v>
          </cell>
          <cell r="AE525">
            <v>3125000</v>
          </cell>
          <cell r="AF525">
            <v>0</v>
          </cell>
        </row>
        <row r="526">
          <cell r="A526" t="str">
            <v>Electric System</v>
          </cell>
          <cell r="C526">
            <v>49218</v>
          </cell>
          <cell r="D526">
            <v>3250000</v>
          </cell>
          <cell r="E526" t="str">
            <v>Variable</v>
          </cell>
          <cell r="J526" t="str">
            <v>Senior</v>
          </cell>
          <cell r="AE526">
            <v>3250000</v>
          </cell>
          <cell r="AF526">
            <v>0</v>
          </cell>
        </row>
        <row r="527">
          <cell r="A527" t="str">
            <v>Electric System</v>
          </cell>
          <cell r="C527">
            <v>49583</v>
          </cell>
          <cell r="D527">
            <v>3375000</v>
          </cell>
          <cell r="E527" t="str">
            <v>Variable</v>
          </cell>
          <cell r="J527" t="str">
            <v>Senior</v>
          </cell>
          <cell r="AE527">
            <v>3375000</v>
          </cell>
          <cell r="AF527">
            <v>0</v>
          </cell>
        </row>
        <row r="528">
          <cell r="A528" t="str">
            <v>Electric System</v>
          </cell>
          <cell r="C528">
            <v>49949</v>
          </cell>
          <cell r="D528">
            <v>575000</v>
          </cell>
          <cell r="E528" t="str">
            <v>Variable</v>
          </cell>
          <cell r="J528" t="str">
            <v>Senior</v>
          </cell>
          <cell r="AE528">
            <v>575000</v>
          </cell>
          <cell r="AF528">
            <v>0</v>
          </cell>
        </row>
        <row r="529">
          <cell r="A529" t="str">
            <v>Electric System</v>
          </cell>
          <cell r="C529">
            <v>43374</v>
          </cell>
          <cell r="D529">
            <v>400000</v>
          </cell>
          <cell r="E529" t="str">
            <v>Variable</v>
          </cell>
          <cell r="J529" t="str">
            <v>Senior</v>
          </cell>
          <cell r="AE529">
            <v>400000</v>
          </cell>
          <cell r="AF529">
            <v>0</v>
          </cell>
        </row>
        <row r="530">
          <cell r="A530" t="str">
            <v>Electric System</v>
          </cell>
          <cell r="C530">
            <v>43739</v>
          </cell>
          <cell r="D530">
            <v>425000</v>
          </cell>
          <cell r="E530" t="str">
            <v>Variable</v>
          </cell>
          <cell r="J530" t="str">
            <v>Senior</v>
          </cell>
          <cell r="AE530">
            <v>425000</v>
          </cell>
          <cell r="AF530">
            <v>0</v>
          </cell>
        </row>
        <row r="531">
          <cell r="A531" t="str">
            <v>Electric System</v>
          </cell>
          <cell r="C531">
            <v>44105</v>
          </cell>
          <cell r="D531">
            <v>3200000</v>
          </cell>
          <cell r="E531" t="str">
            <v>Variable</v>
          </cell>
          <cell r="J531" t="str">
            <v>Senior</v>
          </cell>
          <cell r="AE531">
            <v>3200000</v>
          </cell>
          <cell r="AF531">
            <v>0</v>
          </cell>
        </row>
        <row r="532">
          <cell r="A532" t="str">
            <v>Electric System</v>
          </cell>
          <cell r="C532">
            <v>44470</v>
          </cell>
          <cell r="D532">
            <v>3275000</v>
          </cell>
          <cell r="E532" t="str">
            <v>Variable</v>
          </cell>
          <cell r="J532" t="str">
            <v>Senior</v>
          </cell>
          <cell r="AE532">
            <v>3275000</v>
          </cell>
          <cell r="AF532">
            <v>0</v>
          </cell>
        </row>
        <row r="533">
          <cell r="A533" t="str">
            <v>Electric System</v>
          </cell>
          <cell r="C533">
            <v>44835</v>
          </cell>
          <cell r="D533">
            <v>3375000</v>
          </cell>
          <cell r="E533" t="str">
            <v>Variable</v>
          </cell>
          <cell r="J533" t="str">
            <v>Senior</v>
          </cell>
          <cell r="AE533">
            <v>3375000</v>
          </cell>
          <cell r="AF533">
            <v>0</v>
          </cell>
        </row>
        <row r="534">
          <cell r="A534" t="str">
            <v>Electric System</v>
          </cell>
          <cell r="C534">
            <v>45200</v>
          </cell>
          <cell r="D534">
            <v>2175000</v>
          </cell>
          <cell r="E534" t="str">
            <v>Variable</v>
          </cell>
          <cell r="J534" t="str">
            <v>Senior</v>
          </cell>
          <cell r="AE534">
            <v>2175000</v>
          </cell>
          <cell r="AF534">
            <v>0</v>
          </cell>
        </row>
        <row r="535">
          <cell r="A535" t="str">
            <v>Electric System</v>
          </cell>
          <cell r="C535">
            <v>45566</v>
          </cell>
          <cell r="D535">
            <v>2275000</v>
          </cell>
          <cell r="E535" t="str">
            <v>Variable</v>
          </cell>
          <cell r="J535" t="str">
            <v>Senior</v>
          </cell>
          <cell r="AE535">
            <v>2275000</v>
          </cell>
          <cell r="AF535">
            <v>0</v>
          </cell>
        </row>
        <row r="536">
          <cell r="A536" t="str">
            <v>Electric System</v>
          </cell>
          <cell r="C536">
            <v>45931</v>
          </cell>
          <cell r="D536">
            <v>2350000</v>
          </cell>
          <cell r="E536" t="str">
            <v>Variable</v>
          </cell>
          <cell r="J536" t="str">
            <v>Senior</v>
          </cell>
          <cell r="AE536">
            <v>2350000</v>
          </cell>
          <cell r="AF536">
            <v>0</v>
          </cell>
        </row>
        <row r="537">
          <cell r="A537" t="str">
            <v>Electric System</v>
          </cell>
          <cell r="C537">
            <v>46296</v>
          </cell>
          <cell r="D537">
            <v>2450000</v>
          </cell>
          <cell r="E537" t="str">
            <v>Variable</v>
          </cell>
          <cell r="J537" t="str">
            <v>Senior</v>
          </cell>
          <cell r="AE537">
            <v>2450000</v>
          </cell>
          <cell r="AF537">
            <v>0</v>
          </cell>
        </row>
        <row r="538">
          <cell r="A538" t="str">
            <v>Electric System</v>
          </cell>
          <cell r="C538">
            <v>46661</v>
          </cell>
          <cell r="D538">
            <v>3700000</v>
          </cell>
          <cell r="E538" t="str">
            <v>Variable</v>
          </cell>
          <cell r="J538" t="str">
            <v>Senior</v>
          </cell>
          <cell r="AE538">
            <v>3700000</v>
          </cell>
          <cell r="AF538">
            <v>0</v>
          </cell>
        </row>
        <row r="539">
          <cell r="A539" t="str">
            <v>Electric System</v>
          </cell>
          <cell r="C539">
            <v>47027</v>
          </cell>
          <cell r="D539">
            <v>3825000</v>
          </cell>
          <cell r="E539" t="str">
            <v>Variable</v>
          </cell>
          <cell r="J539" t="str">
            <v>Senior</v>
          </cell>
          <cell r="AE539">
            <v>3825000</v>
          </cell>
          <cell r="AF539">
            <v>0</v>
          </cell>
        </row>
        <row r="540">
          <cell r="A540" t="str">
            <v>Electric System</v>
          </cell>
          <cell r="C540">
            <v>47392</v>
          </cell>
          <cell r="D540">
            <v>1525000</v>
          </cell>
          <cell r="E540" t="str">
            <v>Variable</v>
          </cell>
          <cell r="J540" t="str">
            <v>Senior</v>
          </cell>
          <cell r="AE540">
            <v>1525000</v>
          </cell>
          <cell r="AF540">
            <v>0</v>
          </cell>
        </row>
        <row r="541">
          <cell r="A541" t="str">
            <v>Electric System</v>
          </cell>
          <cell r="C541">
            <v>47757</v>
          </cell>
          <cell r="D541">
            <v>1575000</v>
          </cell>
          <cell r="E541" t="str">
            <v>Variable</v>
          </cell>
          <cell r="J541" t="str">
            <v>Senior</v>
          </cell>
          <cell r="AE541">
            <v>1575000</v>
          </cell>
          <cell r="AF541">
            <v>0</v>
          </cell>
        </row>
        <row r="542">
          <cell r="A542" t="str">
            <v>Electric System</v>
          </cell>
          <cell r="C542">
            <v>48122</v>
          </cell>
          <cell r="D542">
            <v>4350000</v>
          </cell>
          <cell r="E542" t="str">
            <v>Variable</v>
          </cell>
          <cell r="J542" t="str">
            <v>Senior</v>
          </cell>
          <cell r="AE542">
            <v>4350000</v>
          </cell>
          <cell r="AF542">
            <v>0</v>
          </cell>
        </row>
        <row r="543">
          <cell r="A543" t="str">
            <v>Electric System</v>
          </cell>
          <cell r="C543">
            <v>48488</v>
          </cell>
          <cell r="D543">
            <v>4525000</v>
          </cell>
          <cell r="E543" t="str">
            <v>Variable</v>
          </cell>
          <cell r="J543" t="str">
            <v>Senior</v>
          </cell>
          <cell r="AE543">
            <v>4525000</v>
          </cell>
          <cell r="AF543">
            <v>0</v>
          </cell>
        </row>
        <row r="544">
          <cell r="A544" t="str">
            <v>Electric System</v>
          </cell>
          <cell r="C544">
            <v>48853</v>
          </cell>
          <cell r="D544">
            <v>3125000</v>
          </cell>
          <cell r="E544" t="str">
            <v>Variable</v>
          </cell>
          <cell r="J544" t="str">
            <v>Senior</v>
          </cell>
          <cell r="AE544">
            <v>3125000</v>
          </cell>
          <cell r="AF544">
            <v>0</v>
          </cell>
        </row>
        <row r="545">
          <cell r="A545" t="str">
            <v>Electric System</v>
          </cell>
          <cell r="C545">
            <v>49218</v>
          </cell>
          <cell r="D545">
            <v>3250000</v>
          </cell>
          <cell r="E545" t="str">
            <v>Variable</v>
          </cell>
          <cell r="J545" t="str">
            <v>Senior</v>
          </cell>
          <cell r="AE545">
            <v>3250000</v>
          </cell>
          <cell r="AF545">
            <v>0</v>
          </cell>
        </row>
        <row r="546">
          <cell r="A546" t="str">
            <v>Electric System</v>
          </cell>
          <cell r="C546">
            <v>49583</v>
          </cell>
          <cell r="D546">
            <v>3375000</v>
          </cell>
          <cell r="E546" t="str">
            <v>Variable</v>
          </cell>
          <cell r="J546" t="str">
            <v>Senior</v>
          </cell>
          <cell r="AE546">
            <v>3375000</v>
          </cell>
          <cell r="AF546">
            <v>0</v>
          </cell>
        </row>
        <row r="547">
          <cell r="A547" t="str">
            <v>Electric System</v>
          </cell>
          <cell r="C547">
            <v>49949</v>
          </cell>
          <cell r="D547">
            <v>235000</v>
          </cell>
          <cell r="E547" t="str">
            <v>Variable</v>
          </cell>
          <cell r="J547" t="str">
            <v>Senior</v>
          </cell>
          <cell r="AE547">
            <v>235000</v>
          </cell>
          <cell r="AF547">
            <v>0</v>
          </cell>
        </row>
        <row r="548">
          <cell r="A548" t="str">
            <v>Electric System</v>
          </cell>
          <cell r="C548">
            <v>45566</v>
          </cell>
          <cell r="D548">
            <v>2900000</v>
          </cell>
          <cell r="E548" t="str">
            <v>Variable</v>
          </cell>
          <cell r="J548" t="str">
            <v>Senior</v>
          </cell>
          <cell r="AE548">
            <v>2900000</v>
          </cell>
          <cell r="AF548">
            <v>0</v>
          </cell>
        </row>
        <row r="549">
          <cell r="A549" t="str">
            <v>Electric System</v>
          </cell>
          <cell r="C549">
            <v>45931</v>
          </cell>
          <cell r="D549">
            <v>3000000</v>
          </cell>
          <cell r="E549" t="str">
            <v>Variable</v>
          </cell>
          <cell r="J549" t="str">
            <v>Senior</v>
          </cell>
          <cell r="AE549">
            <v>3000000</v>
          </cell>
          <cell r="AF549">
            <v>0</v>
          </cell>
        </row>
        <row r="550">
          <cell r="A550" t="str">
            <v>Electric System</v>
          </cell>
          <cell r="C550">
            <v>46296</v>
          </cell>
          <cell r="D550">
            <v>3000000</v>
          </cell>
          <cell r="E550" t="str">
            <v>Variable</v>
          </cell>
          <cell r="J550" t="str">
            <v>Senior</v>
          </cell>
          <cell r="AE550">
            <v>3000000</v>
          </cell>
          <cell r="AF550">
            <v>0</v>
          </cell>
        </row>
        <row r="551">
          <cell r="A551" t="str">
            <v>Electric System</v>
          </cell>
          <cell r="C551">
            <v>46661</v>
          </cell>
          <cell r="D551">
            <v>3200000</v>
          </cell>
          <cell r="E551" t="str">
            <v>Variable</v>
          </cell>
          <cell r="J551" t="str">
            <v>Senior</v>
          </cell>
          <cell r="AE551">
            <v>3200000</v>
          </cell>
          <cell r="AF551">
            <v>0</v>
          </cell>
        </row>
        <row r="552">
          <cell r="A552" t="str">
            <v>Electric System</v>
          </cell>
          <cell r="C552">
            <v>47027</v>
          </cell>
          <cell r="D552">
            <v>3300000</v>
          </cell>
          <cell r="E552" t="str">
            <v>Variable</v>
          </cell>
          <cell r="J552" t="str">
            <v>Senior</v>
          </cell>
          <cell r="AE552">
            <v>3300000</v>
          </cell>
          <cell r="AF552">
            <v>0</v>
          </cell>
        </row>
        <row r="553">
          <cell r="A553" t="str">
            <v>Electric System</v>
          </cell>
          <cell r="C553">
            <v>47392</v>
          </cell>
          <cell r="D553">
            <v>3500000</v>
          </cell>
          <cell r="E553" t="str">
            <v>Variable</v>
          </cell>
          <cell r="J553" t="str">
            <v>Senior</v>
          </cell>
          <cell r="AE553">
            <v>3500000</v>
          </cell>
          <cell r="AF553">
            <v>0</v>
          </cell>
        </row>
        <row r="554">
          <cell r="A554" t="str">
            <v>Electric System</v>
          </cell>
          <cell r="C554">
            <v>47757</v>
          </cell>
          <cell r="D554">
            <v>3600000</v>
          </cell>
          <cell r="E554" t="str">
            <v>Variable</v>
          </cell>
          <cell r="J554" t="str">
            <v>Senior</v>
          </cell>
          <cell r="AE554">
            <v>3600000</v>
          </cell>
          <cell r="AF554">
            <v>0</v>
          </cell>
        </row>
        <row r="555">
          <cell r="A555" t="str">
            <v>Electric System</v>
          </cell>
          <cell r="C555">
            <v>48122</v>
          </cell>
          <cell r="D555">
            <v>6400000</v>
          </cell>
          <cell r="E555" t="str">
            <v>Variable</v>
          </cell>
          <cell r="J555" t="str">
            <v>Senior</v>
          </cell>
          <cell r="AE555">
            <v>6400000</v>
          </cell>
          <cell r="AF555">
            <v>0</v>
          </cell>
        </row>
        <row r="556">
          <cell r="A556" t="str">
            <v>Electric System</v>
          </cell>
          <cell r="C556">
            <v>48488</v>
          </cell>
          <cell r="D556">
            <v>6600000</v>
          </cell>
          <cell r="E556" t="str">
            <v>Variable</v>
          </cell>
          <cell r="J556" t="str">
            <v>Senior</v>
          </cell>
          <cell r="AE556">
            <v>6600000</v>
          </cell>
          <cell r="AF556">
            <v>0</v>
          </cell>
        </row>
        <row r="557">
          <cell r="A557" t="str">
            <v>Electric System</v>
          </cell>
          <cell r="C557">
            <v>48853</v>
          </cell>
          <cell r="D557">
            <v>6900000</v>
          </cell>
          <cell r="E557" t="str">
            <v>Variable</v>
          </cell>
          <cell r="J557" t="str">
            <v>Senior</v>
          </cell>
          <cell r="AE557">
            <v>6900000</v>
          </cell>
          <cell r="AF557">
            <v>0</v>
          </cell>
        </row>
        <row r="558">
          <cell r="A558" t="str">
            <v>Electric System</v>
          </cell>
          <cell r="C558">
            <v>49218</v>
          </cell>
          <cell r="D558">
            <v>1745000</v>
          </cell>
          <cell r="E558" t="str">
            <v>Variable</v>
          </cell>
          <cell r="J558" t="str">
            <v>Senior</v>
          </cell>
          <cell r="AE558">
            <v>1745000</v>
          </cell>
          <cell r="AF558">
            <v>0</v>
          </cell>
        </row>
        <row r="559">
          <cell r="A559" t="str">
            <v>Electric System</v>
          </cell>
          <cell r="C559">
            <v>45566</v>
          </cell>
          <cell r="D559">
            <v>2900000</v>
          </cell>
          <cell r="E559" t="str">
            <v>Variable</v>
          </cell>
          <cell r="J559" t="str">
            <v>Senior</v>
          </cell>
          <cell r="AE559">
            <v>2900000</v>
          </cell>
          <cell r="AF559">
            <v>0</v>
          </cell>
        </row>
        <row r="560">
          <cell r="A560" t="str">
            <v>Electric System</v>
          </cell>
          <cell r="C560">
            <v>45931</v>
          </cell>
          <cell r="D560">
            <v>3000000</v>
          </cell>
          <cell r="E560" t="str">
            <v>Variable</v>
          </cell>
          <cell r="J560" t="str">
            <v>Senior</v>
          </cell>
          <cell r="AE560">
            <v>3000000</v>
          </cell>
          <cell r="AF560">
            <v>0</v>
          </cell>
        </row>
        <row r="561">
          <cell r="A561" t="str">
            <v>Electric System</v>
          </cell>
          <cell r="C561">
            <v>46296</v>
          </cell>
          <cell r="D561">
            <v>3000000</v>
          </cell>
          <cell r="E561" t="str">
            <v>Variable</v>
          </cell>
          <cell r="J561" t="str">
            <v>Senior</v>
          </cell>
          <cell r="AE561">
            <v>3000000</v>
          </cell>
          <cell r="AF561">
            <v>0</v>
          </cell>
        </row>
        <row r="562">
          <cell r="A562" t="str">
            <v>Electric System</v>
          </cell>
          <cell r="C562">
            <v>46661</v>
          </cell>
          <cell r="D562">
            <v>3200000</v>
          </cell>
          <cell r="E562" t="str">
            <v>Variable</v>
          </cell>
          <cell r="J562" t="str">
            <v>Senior</v>
          </cell>
          <cell r="AE562">
            <v>3200000</v>
          </cell>
          <cell r="AF562">
            <v>0</v>
          </cell>
        </row>
        <row r="563">
          <cell r="A563" t="str">
            <v>Electric System</v>
          </cell>
          <cell r="C563">
            <v>47027</v>
          </cell>
          <cell r="D563">
            <v>3300000</v>
          </cell>
          <cell r="E563" t="str">
            <v>Variable</v>
          </cell>
          <cell r="J563" t="str">
            <v>Senior</v>
          </cell>
          <cell r="AE563">
            <v>3300000</v>
          </cell>
          <cell r="AF563">
            <v>0</v>
          </cell>
        </row>
        <row r="564">
          <cell r="A564" t="str">
            <v>Electric System</v>
          </cell>
          <cell r="C564">
            <v>47392</v>
          </cell>
          <cell r="D564">
            <v>3500000</v>
          </cell>
          <cell r="E564" t="str">
            <v>Variable</v>
          </cell>
          <cell r="J564" t="str">
            <v>Senior</v>
          </cell>
          <cell r="AE564">
            <v>3500000</v>
          </cell>
          <cell r="AF564">
            <v>0</v>
          </cell>
        </row>
        <row r="565">
          <cell r="A565" t="str">
            <v>Electric System</v>
          </cell>
          <cell r="C565">
            <v>47757</v>
          </cell>
          <cell r="D565">
            <v>3600000</v>
          </cell>
          <cell r="E565" t="str">
            <v>Variable</v>
          </cell>
          <cell r="J565" t="str">
            <v>Senior</v>
          </cell>
          <cell r="AE565">
            <v>3600000</v>
          </cell>
          <cell r="AF565">
            <v>0</v>
          </cell>
        </row>
        <row r="566">
          <cell r="A566" t="str">
            <v>Electric System</v>
          </cell>
          <cell r="C566">
            <v>48122</v>
          </cell>
          <cell r="D566">
            <v>6400000</v>
          </cell>
          <cell r="E566" t="str">
            <v>Variable</v>
          </cell>
          <cell r="J566" t="str">
            <v>Senior</v>
          </cell>
          <cell r="AE566">
            <v>6400000</v>
          </cell>
          <cell r="AF566">
            <v>0</v>
          </cell>
        </row>
        <row r="567">
          <cell r="A567" t="str">
            <v>Electric System</v>
          </cell>
          <cell r="C567">
            <v>48488</v>
          </cell>
          <cell r="D567">
            <v>6600000</v>
          </cell>
          <cell r="E567" t="str">
            <v>Variable</v>
          </cell>
          <cell r="J567" t="str">
            <v>Senior</v>
          </cell>
          <cell r="AE567">
            <v>6600000</v>
          </cell>
          <cell r="AF567">
            <v>0</v>
          </cell>
        </row>
        <row r="568">
          <cell r="A568" t="str">
            <v>Electric System</v>
          </cell>
          <cell r="C568">
            <v>48853</v>
          </cell>
          <cell r="D568">
            <v>6900000</v>
          </cell>
          <cell r="E568" t="str">
            <v>Variable</v>
          </cell>
          <cell r="J568" t="str">
            <v>Senior</v>
          </cell>
          <cell r="AE568">
            <v>6900000</v>
          </cell>
          <cell r="AF568">
            <v>0</v>
          </cell>
        </row>
        <row r="569">
          <cell r="A569" t="str">
            <v>Electric System</v>
          </cell>
          <cell r="C569">
            <v>49218</v>
          </cell>
          <cell r="D569">
            <v>1500000</v>
          </cell>
          <cell r="E569" t="str">
            <v>Variable</v>
          </cell>
          <cell r="J569" t="str">
            <v>Senior</v>
          </cell>
          <cell r="AE569">
            <v>1500000</v>
          </cell>
          <cell r="AF569">
            <v>0</v>
          </cell>
        </row>
        <row r="570">
          <cell r="A570" t="str">
            <v>Electric System</v>
          </cell>
          <cell r="C570">
            <v>47757</v>
          </cell>
          <cell r="D570">
            <v>40000</v>
          </cell>
          <cell r="E570" t="str">
            <v>Variable</v>
          </cell>
          <cell r="J570" t="str">
            <v>Senior</v>
          </cell>
          <cell r="AE570">
            <v>40000</v>
          </cell>
          <cell r="AF570">
            <v>0</v>
          </cell>
        </row>
        <row r="571">
          <cell r="A571" t="str">
            <v>Electric System</v>
          </cell>
          <cell r="C571">
            <v>48122</v>
          </cell>
          <cell r="D571">
            <v>2960000</v>
          </cell>
          <cell r="E571" t="str">
            <v>Variable</v>
          </cell>
          <cell r="J571" t="str">
            <v>Senior</v>
          </cell>
          <cell r="AE571">
            <v>2960000</v>
          </cell>
          <cell r="AF571">
            <v>0</v>
          </cell>
        </row>
        <row r="572">
          <cell r="A572" t="str">
            <v>Electric System</v>
          </cell>
          <cell r="C572">
            <v>48488</v>
          </cell>
          <cell r="D572">
            <v>3065000</v>
          </cell>
          <cell r="E572" t="str">
            <v>Variable</v>
          </cell>
          <cell r="J572" t="str">
            <v>Senior</v>
          </cell>
          <cell r="AE572">
            <v>3065000</v>
          </cell>
          <cell r="AF572">
            <v>0</v>
          </cell>
        </row>
        <row r="573">
          <cell r="A573" t="str">
            <v>Electric System</v>
          </cell>
          <cell r="C573">
            <v>48853</v>
          </cell>
          <cell r="D573">
            <v>3270000</v>
          </cell>
          <cell r="E573" t="str">
            <v>Variable</v>
          </cell>
          <cell r="J573" t="str">
            <v>Senior</v>
          </cell>
          <cell r="AE573">
            <v>3270000</v>
          </cell>
          <cell r="AF573">
            <v>0</v>
          </cell>
        </row>
        <row r="574">
          <cell r="A574" t="str">
            <v>Electric System</v>
          </cell>
          <cell r="C574">
            <v>49218</v>
          </cell>
          <cell r="D574">
            <v>4220000</v>
          </cell>
          <cell r="E574" t="str">
            <v>Variable</v>
          </cell>
          <cell r="J574" t="str">
            <v>Senior</v>
          </cell>
          <cell r="AE574">
            <v>4220000</v>
          </cell>
          <cell r="AF574">
            <v>0</v>
          </cell>
        </row>
        <row r="575">
          <cell r="A575" t="str">
            <v>Electric System</v>
          </cell>
          <cell r="C575">
            <v>49583</v>
          </cell>
          <cell r="D575">
            <v>2670000</v>
          </cell>
          <cell r="E575" t="str">
            <v>Variable</v>
          </cell>
          <cell r="J575" t="str">
            <v>Senior</v>
          </cell>
          <cell r="AE575">
            <v>2670000</v>
          </cell>
          <cell r="AF575">
            <v>0</v>
          </cell>
        </row>
        <row r="576">
          <cell r="A576" t="str">
            <v>Electric System</v>
          </cell>
          <cell r="C576">
            <v>49949</v>
          </cell>
          <cell r="D576">
            <v>2980000</v>
          </cell>
          <cell r="E576" t="str">
            <v>Variable</v>
          </cell>
          <cell r="J576" t="str">
            <v>Senior</v>
          </cell>
          <cell r="AE576">
            <v>2980000</v>
          </cell>
          <cell r="AF576">
            <v>0</v>
          </cell>
        </row>
        <row r="577">
          <cell r="A577" t="str">
            <v>Electric System</v>
          </cell>
          <cell r="C577">
            <v>50314</v>
          </cell>
          <cell r="D577">
            <v>3050000</v>
          </cell>
          <cell r="E577" t="str">
            <v>Variable</v>
          </cell>
          <cell r="J577" t="str">
            <v>Senior</v>
          </cell>
          <cell r="AE577">
            <v>3050000</v>
          </cell>
          <cell r="AF577">
            <v>0</v>
          </cell>
        </row>
        <row r="578">
          <cell r="A578" t="str">
            <v>Electric System</v>
          </cell>
          <cell r="C578">
            <v>50679</v>
          </cell>
          <cell r="D578">
            <v>2745000</v>
          </cell>
          <cell r="E578" t="str">
            <v>Variable</v>
          </cell>
          <cell r="J578" t="str">
            <v>Senior</v>
          </cell>
          <cell r="AE578">
            <v>2745000</v>
          </cell>
          <cell r="AF578">
            <v>0</v>
          </cell>
        </row>
        <row r="579">
          <cell r="A579" t="str">
            <v>Electric System</v>
          </cell>
          <cell r="C579">
            <v>45566</v>
          </cell>
          <cell r="D579">
            <v>125000</v>
          </cell>
          <cell r="E579" t="str">
            <v>Variable</v>
          </cell>
          <cell r="J579" t="str">
            <v>Junior</v>
          </cell>
          <cell r="AE579">
            <v>125000</v>
          </cell>
          <cell r="AF579">
            <v>0</v>
          </cell>
        </row>
        <row r="580">
          <cell r="A580" t="str">
            <v>Electric System</v>
          </cell>
          <cell r="C580">
            <v>45931</v>
          </cell>
          <cell r="D580">
            <v>125000</v>
          </cell>
          <cell r="E580" t="str">
            <v>Variable</v>
          </cell>
          <cell r="J580" t="str">
            <v>Junior</v>
          </cell>
          <cell r="AE580">
            <v>125000</v>
          </cell>
          <cell r="AF580">
            <v>0</v>
          </cell>
        </row>
        <row r="581">
          <cell r="A581" t="str">
            <v>Electric System</v>
          </cell>
          <cell r="C581">
            <v>46296</v>
          </cell>
          <cell r="D581">
            <v>150000</v>
          </cell>
          <cell r="E581" t="str">
            <v>Variable</v>
          </cell>
          <cell r="J581" t="str">
            <v>Junior</v>
          </cell>
          <cell r="AE581">
            <v>150000</v>
          </cell>
          <cell r="AF581">
            <v>0</v>
          </cell>
        </row>
        <row r="582">
          <cell r="A582" t="str">
            <v>Electric System</v>
          </cell>
          <cell r="C582">
            <v>46661</v>
          </cell>
          <cell r="D582">
            <v>150000</v>
          </cell>
          <cell r="E582" t="str">
            <v>Variable</v>
          </cell>
          <cell r="J582" t="str">
            <v>Junior</v>
          </cell>
          <cell r="AE582">
            <v>150000</v>
          </cell>
          <cell r="AF582">
            <v>0</v>
          </cell>
        </row>
        <row r="583">
          <cell r="A583" t="str">
            <v>Electric System</v>
          </cell>
          <cell r="C583">
            <v>47027</v>
          </cell>
          <cell r="D583">
            <v>150000</v>
          </cell>
          <cell r="E583" t="str">
            <v>Variable</v>
          </cell>
          <cell r="J583" t="str">
            <v>Junior</v>
          </cell>
          <cell r="AE583">
            <v>150000</v>
          </cell>
          <cell r="AF583">
            <v>0</v>
          </cell>
        </row>
        <row r="584">
          <cell r="A584" t="str">
            <v>Electric System</v>
          </cell>
          <cell r="C584">
            <v>47392</v>
          </cell>
          <cell r="D584">
            <v>150000</v>
          </cell>
          <cell r="E584" t="str">
            <v>Variable</v>
          </cell>
          <cell r="J584" t="str">
            <v>Junior</v>
          </cell>
          <cell r="AE584">
            <v>150000</v>
          </cell>
          <cell r="AF584">
            <v>0</v>
          </cell>
        </row>
        <row r="585">
          <cell r="A585" t="str">
            <v>Electric System</v>
          </cell>
          <cell r="C585">
            <v>47757</v>
          </cell>
          <cell r="D585">
            <v>150000</v>
          </cell>
          <cell r="E585" t="str">
            <v>Variable</v>
          </cell>
          <cell r="J585" t="str">
            <v>Junior</v>
          </cell>
          <cell r="AE585">
            <v>150000</v>
          </cell>
          <cell r="AF585">
            <v>0</v>
          </cell>
        </row>
        <row r="586">
          <cell r="A586" t="str">
            <v>Electric System</v>
          </cell>
          <cell r="C586">
            <v>48122</v>
          </cell>
          <cell r="D586">
            <v>175000</v>
          </cell>
          <cell r="E586" t="str">
            <v>Variable</v>
          </cell>
          <cell r="J586" t="str">
            <v>Junior</v>
          </cell>
          <cell r="AE586">
            <v>175000</v>
          </cell>
          <cell r="AF586">
            <v>0</v>
          </cell>
        </row>
        <row r="587">
          <cell r="A587" t="str">
            <v>Electric System</v>
          </cell>
          <cell r="C587">
            <v>48488</v>
          </cell>
          <cell r="D587">
            <v>175000</v>
          </cell>
          <cell r="E587" t="str">
            <v>Variable</v>
          </cell>
          <cell r="J587" t="str">
            <v>Junior</v>
          </cell>
          <cell r="AE587">
            <v>175000</v>
          </cell>
          <cell r="AF587">
            <v>0</v>
          </cell>
        </row>
        <row r="588">
          <cell r="A588" t="str">
            <v>Electric System</v>
          </cell>
          <cell r="C588">
            <v>48853</v>
          </cell>
          <cell r="D588">
            <v>175000</v>
          </cell>
          <cell r="E588" t="str">
            <v>Variable</v>
          </cell>
          <cell r="J588" t="str">
            <v>Junior</v>
          </cell>
          <cell r="AE588">
            <v>175000</v>
          </cell>
          <cell r="AF588">
            <v>0</v>
          </cell>
        </row>
        <row r="589">
          <cell r="A589" t="str">
            <v>Electric System</v>
          </cell>
          <cell r="C589">
            <v>49218</v>
          </cell>
          <cell r="D589">
            <v>200000</v>
          </cell>
          <cell r="E589" t="str">
            <v>Variable</v>
          </cell>
          <cell r="J589" t="str">
            <v>Junior</v>
          </cell>
          <cell r="AE589">
            <v>200000</v>
          </cell>
          <cell r="AF589">
            <v>0</v>
          </cell>
        </row>
        <row r="590">
          <cell r="A590" t="str">
            <v>Electric System</v>
          </cell>
          <cell r="C590">
            <v>49583</v>
          </cell>
          <cell r="D590">
            <v>200000</v>
          </cell>
          <cell r="E590" t="str">
            <v>Variable</v>
          </cell>
          <cell r="J590" t="str">
            <v>Junior</v>
          </cell>
          <cell r="AE590">
            <v>200000</v>
          </cell>
          <cell r="AF590">
            <v>0</v>
          </cell>
        </row>
        <row r="591">
          <cell r="A591" t="str">
            <v>Electric System</v>
          </cell>
          <cell r="C591">
            <v>49949</v>
          </cell>
          <cell r="D591">
            <v>19200000</v>
          </cell>
          <cell r="E591" t="str">
            <v>Variable</v>
          </cell>
          <cell r="J591" t="str">
            <v>Junior</v>
          </cell>
          <cell r="AE591">
            <v>19200000</v>
          </cell>
          <cell r="AF591">
            <v>0</v>
          </cell>
        </row>
        <row r="592">
          <cell r="A592" t="str">
            <v>Electric System</v>
          </cell>
          <cell r="C592">
            <v>50314</v>
          </cell>
          <cell r="D592">
            <v>18050000</v>
          </cell>
          <cell r="E592" t="str">
            <v>Variable</v>
          </cell>
          <cell r="J592" t="str">
            <v>Junior</v>
          </cell>
          <cell r="AE592">
            <v>18050000</v>
          </cell>
          <cell r="AF592">
            <v>0</v>
          </cell>
        </row>
        <row r="593">
          <cell r="A593" t="str">
            <v>Electric System</v>
          </cell>
          <cell r="C593">
            <v>50679</v>
          </cell>
          <cell r="D593">
            <v>280000</v>
          </cell>
          <cell r="E593" t="str">
            <v>Variable</v>
          </cell>
          <cell r="J593" t="str">
            <v>Junior</v>
          </cell>
          <cell r="AE593">
            <v>280000</v>
          </cell>
          <cell r="AF593">
            <v>0</v>
          </cell>
        </row>
        <row r="594">
          <cell r="A594" t="str">
            <v>Electric System</v>
          </cell>
          <cell r="C594">
            <v>43374</v>
          </cell>
          <cell r="D594">
            <v>2625000</v>
          </cell>
          <cell r="E594" t="str">
            <v>Variable</v>
          </cell>
          <cell r="J594" t="str">
            <v>Senior</v>
          </cell>
          <cell r="AE594">
            <v>2625000</v>
          </cell>
          <cell r="AF594">
            <v>0</v>
          </cell>
        </row>
        <row r="595">
          <cell r="A595" t="str">
            <v>Electric System</v>
          </cell>
          <cell r="C595">
            <v>43739</v>
          </cell>
          <cell r="D595">
            <v>2745000</v>
          </cell>
          <cell r="E595" t="str">
            <v>Variable</v>
          </cell>
          <cell r="J595" t="str">
            <v>Senior</v>
          </cell>
          <cell r="AE595">
            <v>2745000</v>
          </cell>
          <cell r="AF595">
            <v>0</v>
          </cell>
        </row>
        <row r="596">
          <cell r="A596" t="str">
            <v>Electric System</v>
          </cell>
          <cell r="C596">
            <v>44105</v>
          </cell>
          <cell r="D596">
            <v>2855000</v>
          </cell>
          <cell r="E596" t="str">
            <v>Variable</v>
          </cell>
          <cell r="J596" t="str">
            <v>Senior</v>
          </cell>
          <cell r="AE596">
            <v>2855000</v>
          </cell>
          <cell r="AF596">
            <v>0</v>
          </cell>
        </row>
        <row r="597">
          <cell r="A597" t="str">
            <v>Electric System</v>
          </cell>
          <cell r="C597">
            <v>44470</v>
          </cell>
          <cell r="D597">
            <v>2970000</v>
          </cell>
          <cell r="E597" t="str">
            <v>Variable</v>
          </cell>
          <cell r="J597" t="str">
            <v>Senior</v>
          </cell>
          <cell r="AE597">
            <v>2970000</v>
          </cell>
          <cell r="AF597">
            <v>0</v>
          </cell>
        </row>
        <row r="598">
          <cell r="A598" t="str">
            <v>Electric System</v>
          </cell>
          <cell r="C598">
            <v>44835</v>
          </cell>
          <cell r="D598">
            <v>3100000</v>
          </cell>
          <cell r="E598" t="str">
            <v>Variable</v>
          </cell>
          <cell r="J598" t="str">
            <v>Senior</v>
          </cell>
          <cell r="AE598">
            <v>3100000</v>
          </cell>
          <cell r="AF598">
            <v>0</v>
          </cell>
        </row>
        <row r="599">
          <cell r="A599" t="str">
            <v>Electric System</v>
          </cell>
          <cell r="C599">
            <v>45200</v>
          </cell>
          <cell r="D599">
            <v>3225000</v>
          </cell>
          <cell r="E599" t="str">
            <v>Variable</v>
          </cell>
          <cell r="J599" t="str">
            <v>Senior</v>
          </cell>
          <cell r="AE599">
            <v>3225000</v>
          </cell>
          <cell r="AF599">
            <v>0</v>
          </cell>
        </row>
        <row r="600">
          <cell r="A600" t="str">
            <v>Electric System</v>
          </cell>
          <cell r="C600">
            <v>45566</v>
          </cell>
          <cell r="D600">
            <v>3365000</v>
          </cell>
          <cell r="E600" t="str">
            <v>Variable</v>
          </cell>
          <cell r="J600" t="str">
            <v>Senior</v>
          </cell>
          <cell r="AE600">
            <v>3365000</v>
          </cell>
          <cell r="AF600">
            <v>0</v>
          </cell>
        </row>
        <row r="601">
          <cell r="A601" t="str">
            <v>Electric System</v>
          </cell>
          <cell r="C601">
            <v>45931</v>
          </cell>
          <cell r="D601">
            <v>3505000</v>
          </cell>
          <cell r="E601" t="str">
            <v>Variable</v>
          </cell>
          <cell r="J601" t="str">
            <v>Senior</v>
          </cell>
          <cell r="AE601">
            <v>3505000</v>
          </cell>
          <cell r="AF601">
            <v>0</v>
          </cell>
        </row>
        <row r="602">
          <cell r="A602" t="str">
            <v>Electric System</v>
          </cell>
          <cell r="C602">
            <v>46296</v>
          </cell>
          <cell r="D602">
            <v>3650000</v>
          </cell>
          <cell r="E602" t="str">
            <v>Variable</v>
          </cell>
          <cell r="J602" t="str">
            <v>Senior</v>
          </cell>
          <cell r="AE602">
            <v>3650000</v>
          </cell>
          <cell r="AF602">
            <v>0</v>
          </cell>
        </row>
        <row r="603">
          <cell r="A603" t="str">
            <v>Electric System</v>
          </cell>
          <cell r="C603">
            <v>46661</v>
          </cell>
          <cell r="D603">
            <v>9080000</v>
          </cell>
          <cell r="E603" t="str">
            <v>Variable</v>
          </cell>
          <cell r="J603" t="str">
            <v>Senior</v>
          </cell>
          <cell r="AE603">
            <v>9080000</v>
          </cell>
          <cell r="AF603">
            <v>0</v>
          </cell>
        </row>
        <row r="604">
          <cell r="A604" t="str">
            <v>Electric System</v>
          </cell>
          <cell r="C604">
            <v>47027</v>
          </cell>
          <cell r="D604">
            <v>9450000</v>
          </cell>
          <cell r="E604" t="str">
            <v>Variable</v>
          </cell>
          <cell r="J604" t="str">
            <v>Senior</v>
          </cell>
          <cell r="AE604">
            <v>9450000</v>
          </cell>
          <cell r="AF604">
            <v>0</v>
          </cell>
        </row>
        <row r="605">
          <cell r="A605" t="str">
            <v>Electric System</v>
          </cell>
          <cell r="C605">
            <v>47392</v>
          </cell>
          <cell r="D605">
            <v>9835000</v>
          </cell>
          <cell r="E605" t="str">
            <v>Variable</v>
          </cell>
          <cell r="J605" t="str">
            <v>Senior</v>
          </cell>
          <cell r="AE605">
            <v>9835000</v>
          </cell>
          <cell r="AF605">
            <v>0</v>
          </cell>
        </row>
        <row r="606">
          <cell r="A606" t="str">
            <v>Electric System</v>
          </cell>
          <cell r="C606">
            <v>47757</v>
          </cell>
          <cell r="D606">
            <v>10230000</v>
          </cell>
          <cell r="E606" t="str">
            <v>Variable</v>
          </cell>
          <cell r="J606" t="str">
            <v>Senior</v>
          </cell>
          <cell r="AE606">
            <v>10230000</v>
          </cell>
          <cell r="AF606">
            <v>0</v>
          </cell>
        </row>
        <row r="607">
          <cell r="A607" t="str">
            <v>Electric System</v>
          </cell>
          <cell r="C607">
            <v>48122</v>
          </cell>
          <cell r="D607">
            <v>10640000</v>
          </cell>
          <cell r="E607" t="str">
            <v>Variable</v>
          </cell>
          <cell r="J607" t="str">
            <v>Senior</v>
          </cell>
          <cell r="AE607">
            <v>10640000</v>
          </cell>
          <cell r="AF607">
            <v>0</v>
          </cell>
        </row>
        <row r="608">
          <cell r="A608" t="str">
            <v>Electric System</v>
          </cell>
          <cell r="C608">
            <v>48488</v>
          </cell>
          <cell r="D608">
            <v>5815000</v>
          </cell>
          <cell r="E608" t="str">
            <v>Variable</v>
          </cell>
          <cell r="J608" t="str">
            <v>Senior</v>
          </cell>
          <cell r="AE608">
            <v>5815000</v>
          </cell>
          <cell r="AF608">
            <v>0</v>
          </cell>
        </row>
        <row r="609">
          <cell r="A609" t="str">
            <v>Electric System</v>
          </cell>
          <cell r="C609">
            <v>48853</v>
          </cell>
          <cell r="D609">
            <v>6065000</v>
          </cell>
          <cell r="E609" t="str">
            <v>Variable</v>
          </cell>
          <cell r="J609" t="str">
            <v>Senior</v>
          </cell>
          <cell r="AE609">
            <v>6065000</v>
          </cell>
          <cell r="AF609">
            <v>0</v>
          </cell>
        </row>
        <row r="610">
          <cell r="A610" t="str">
            <v>Electric System</v>
          </cell>
          <cell r="C610">
            <v>49218</v>
          </cell>
          <cell r="D610">
            <v>6310000</v>
          </cell>
          <cell r="E610" t="str">
            <v>Variable</v>
          </cell>
          <cell r="J610" t="str">
            <v>Senior</v>
          </cell>
          <cell r="AE610">
            <v>6310000</v>
          </cell>
          <cell r="AF610">
            <v>0</v>
          </cell>
        </row>
        <row r="611">
          <cell r="A611" t="str">
            <v>Electric System</v>
          </cell>
          <cell r="C611">
            <v>49583</v>
          </cell>
          <cell r="D611">
            <v>6580000</v>
          </cell>
          <cell r="E611" t="str">
            <v>Variable</v>
          </cell>
          <cell r="J611" t="str">
            <v>Senior</v>
          </cell>
          <cell r="AE611">
            <v>6580000</v>
          </cell>
          <cell r="AF611">
            <v>0</v>
          </cell>
        </row>
        <row r="612">
          <cell r="A612" t="str">
            <v>Electric System</v>
          </cell>
          <cell r="C612">
            <v>49949</v>
          </cell>
          <cell r="D612">
            <v>6855000</v>
          </cell>
          <cell r="E612" t="str">
            <v>Variable</v>
          </cell>
          <cell r="J612" t="str">
            <v>Senior</v>
          </cell>
          <cell r="AE612">
            <v>6855000</v>
          </cell>
          <cell r="AF612">
            <v>0</v>
          </cell>
        </row>
        <row r="613">
          <cell r="A613" t="str">
            <v>Electric System</v>
          </cell>
          <cell r="C613">
            <v>43374</v>
          </cell>
          <cell r="D613">
            <v>11660000</v>
          </cell>
          <cell r="E613">
            <v>0.05</v>
          </cell>
          <cell r="J613" t="str">
            <v>Junior</v>
          </cell>
          <cell r="AE613">
            <v>11660000</v>
          </cell>
          <cell r="AF613">
            <v>0</v>
          </cell>
        </row>
        <row r="614">
          <cell r="A614" t="str">
            <v>Electric System</v>
          </cell>
          <cell r="C614">
            <v>43374</v>
          </cell>
          <cell r="D614">
            <v>295000</v>
          </cell>
          <cell r="E614">
            <v>0.04</v>
          </cell>
          <cell r="J614" t="str">
            <v>Junior</v>
          </cell>
          <cell r="AE614">
            <v>295000</v>
          </cell>
          <cell r="AF614">
            <v>0</v>
          </cell>
        </row>
        <row r="615">
          <cell r="A615" t="str">
            <v>Electric System</v>
          </cell>
          <cell r="C615">
            <v>48853</v>
          </cell>
          <cell r="D615">
            <v>3070000</v>
          </cell>
          <cell r="E615">
            <v>6.0560000000000003E-2</v>
          </cell>
          <cell r="J615" t="str">
            <v>Senior</v>
          </cell>
          <cell r="AE615">
            <v>3070000</v>
          </cell>
          <cell r="AF615">
            <v>0</v>
          </cell>
        </row>
        <row r="616">
          <cell r="A616" t="str">
            <v>Electric System</v>
          </cell>
          <cell r="C616">
            <v>49218</v>
          </cell>
          <cell r="D616">
            <v>3190000</v>
          </cell>
          <cell r="E616">
            <v>6.0560000000000003E-2</v>
          </cell>
          <cell r="J616" t="str">
            <v>Senior</v>
          </cell>
          <cell r="AE616">
            <v>3190000</v>
          </cell>
          <cell r="AF616">
            <v>0</v>
          </cell>
        </row>
        <row r="617">
          <cell r="A617" t="str">
            <v>Electric System</v>
          </cell>
          <cell r="C617">
            <v>49583</v>
          </cell>
          <cell r="D617">
            <v>3315000</v>
          </cell>
          <cell r="E617">
            <v>6.0560000000000003E-2</v>
          </cell>
          <cell r="J617" t="str">
            <v>Senior</v>
          </cell>
          <cell r="AE617">
            <v>3315000</v>
          </cell>
          <cell r="AF617">
            <v>0</v>
          </cell>
        </row>
        <row r="618">
          <cell r="A618" t="str">
            <v>Electric System</v>
          </cell>
          <cell r="C618">
            <v>49949</v>
          </cell>
          <cell r="D618">
            <v>3445000</v>
          </cell>
          <cell r="E618">
            <v>6.0560000000000003E-2</v>
          </cell>
          <cell r="J618" t="str">
            <v>Senior</v>
          </cell>
          <cell r="AE618">
            <v>3445000</v>
          </cell>
          <cell r="AF618">
            <v>0</v>
          </cell>
        </row>
        <row r="619">
          <cell r="A619" t="str">
            <v>Electric System</v>
          </cell>
          <cell r="C619">
            <v>50314</v>
          </cell>
          <cell r="D619">
            <v>3585000</v>
          </cell>
          <cell r="E619">
            <v>6.0560000000000003E-2</v>
          </cell>
          <cell r="J619" t="str">
            <v>Senior</v>
          </cell>
          <cell r="AE619">
            <v>3585000</v>
          </cell>
          <cell r="AF619">
            <v>0</v>
          </cell>
        </row>
        <row r="620">
          <cell r="A620" t="str">
            <v>Electric System</v>
          </cell>
          <cell r="C620">
            <v>50679</v>
          </cell>
          <cell r="D620">
            <v>3725000</v>
          </cell>
          <cell r="E620">
            <v>6.0560000000000003E-2</v>
          </cell>
          <cell r="J620" t="str">
            <v>Senior</v>
          </cell>
          <cell r="AE620">
            <v>3725000</v>
          </cell>
          <cell r="AF620">
            <v>0</v>
          </cell>
        </row>
        <row r="621">
          <cell r="A621" t="str">
            <v>Electric System</v>
          </cell>
          <cell r="C621">
            <v>51044</v>
          </cell>
          <cell r="D621">
            <v>3870000</v>
          </cell>
          <cell r="E621">
            <v>6.0560000000000003E-2</v>
          </cell>
          <cell r="J621" t="str">
            <v>Senior</v>
          </cell>
          <cell r="AE621">
            <v>3870000</v>
          </cell>
          <cell r="AF621">
            <v>0</v>
          </cell>
        </row>
        <row r="622">
          <cell r="A622" t="str">
            <v>Electric System</v>
          </cell>
          <cell r="C622">
            <v>51410</v>
          </cell>
          <cell r="D622">
            <v>4020000</v>
          </cell>
          <cell r="E622">
            <v>6.0560000000000003E-2</v>
          </cell>
          <cell r="J622" t="str">
            <v>Senior</v>
          </cell>
          <cell r="AE622">
            <v>4020000</v>
          </cell>
          <cell r="AF622">
            <v>0</v>
          </cell>
        </row>
        <row r="623">
          <cell r="A623" t="str">
            <v>Electric System</v>
          </cell>
          <cell r="C623">
            <v>51775</v>
          </cell>
          <cell r="D623">
            <v>4180000</v>
          </cell>
          <cell r="E623">
            <v>6.0560000000000003E-2</v>
          </cell>
          <cell r="J623" t="str">
            <v>Senior</v>
          </cell>
          <cell r="AE623">
            <v>4180000</v>
          </cell>
          <cell r="AF623">
            <v>0</v>
          </cell>
        </row>
        <row r="624">
          <cell r="A624" t="str">
            <v>Electric System</v>
          </cell>
          <cell r="C624">
            <v>52140</v>
          </cell>
          <cell r="D624">
            <v>4345000</v>
          </cell>
          <cell r="E624">
            <v>6.0560000000000003E-2</v>
          </cell>
          <cell r="J624" t="str">
            <v>Senior</v>
          </cell>
          <cell r="AE624">
            <v>4345000</v>
          </cell>
          <cell r="AF624">
            <v>0</v>
          </cell>
        </row>
        <row r="625">
          <cell r="A625" t="str">
            <v>Electric System</v>
          </cell>
          <cell r="C625">
            <v>52505</v>
          </cell>
          <cell r="D625">
            <v>4515000</v>
          </cell>
          <cell r="E625">
            <v>6.0560000000000003E-2</v>
          </cell>
          <cell r="J625" t="str">
            <v>Senior</v>
          </cell>
          <cell r="AE625">
            <v>4515000</v>
          </cell>
          <cell r="AF625">
            <v>0</v>
          </cell>
        </row>
        <row r="626">
          <cell r="A626" t="str">
            <v>Electric System</v>
          </cell>
          <cell r="C626">
            <v>52871</v>
          </cell>
          <cell r="D626">
            <v>4695000</v>
          </cell>
          <cell r="E626">
            <v>6.0560000000000003E-2</v>
          </cell>
          <cell r="J626" t="str">
            <v>Senior</v>
          </cell>
          <cell r="AE626">
            <v>4695000</v>
          </cell>
          <cell r="AF626">
            <v>0</v>
          </cell>
        </row>
        <row r="627">
          <cell r="A627" t="str">
            <v>Electric System</v>
          </cell>
          <cell r="C627">
            <v>43374</v>
          </cell>
          <cell r="D627">
            <v>1515000</v>
          </cell>
          <cell r="E627">
            <v>4.8000000000000001E-2</v>
          </cell>
          <cell r="J627" t="str">
            <v>Junior</v>
          </cell>
          <cell r="AE627">
            <v>1515000</v>
          </cell>
          <cell r="AF627">
            <v>0</v>
          </cell>
        </row>
        <row r="628">
          <cell r="A628" t="str">
            <v>Electric System</v>
          </cell>
          <cell r="C628">
            <v>43739</v>
          </cell>
          <cell r="D628">
            <v>1550000</v>
          </cell>
          <cell r="E628">
            <v>4.9000000000000002E-2</v>
          </cell>
          <cell r="J628" t="str">
            <v>Junior</v>
          </cell>
          <cell r="AE628">
            <v>1550000</v>
          </cell>
          <cell r="AF628">
            <v>0</v>
          </cell>
        </row>
        <row r="629">
          <cell r="A629" t="str">
            <v>Electric System</v>
          </cell>
          <cell r="C629">
            <v>44105</v>
          </cell>
          <cell r="D629">
            <v>1725000</v>
          </cell>
          <cell r="E629">
            <v>0.05</v>
          </cell>
          <cell r="J629" t="str">
            <v>Junior</v>
          </cell>
          <cell r="AE629">
            <v>1725000</v>
          </cell>
          <cell r="AF629">
            <v>0</v>
          </cell>
        </row>
        <row r="630">
          <cell r="A630" t="str">
            <v>Electric System</v>
          </cell>
          <cell r="C630">
            <v>44470</v>
          </cell>
          <cell r="D630">
            <v>460000</v>
          </cell>
          <cell r="E630">
            <v>5.1999999999999998E-2</v>
          </cell>
          <cell r="J630" t="str">
            <v>Junior</v>
          </cell>
          <cell r="AE630">
            <v>460000</v>
          </cell>
          <cell r="AF630">
            <v>0</v>
          </cell>
        </row>
        <row r="631">
          <cell r="A631" t="str">
            <v>Electric System</v>
          </cell>
          <cell r="C631">
            <v>45566</v>
          </cell>
          <cell r="D631">
            <v>1820000</v>
          </cell>
          <cell r="E631">
            <v>5.5E-2</v>
          </cell>
          <cell r="J631" t="str">
            <v>Junior</v>
          </cell>
          <cell r="AE631">
            <v>1820000</v>
          </cell>
          <cell r="AF631">
            <v>0</v>
          </cell>
        </row>
        <row r="632">
          <cell r="A632" t="str">
            <v>Electric System</v>
          </cell>
          <cell r="C632">
            <v>45931</v>
          </cell>
          <cell r="D632">
            <v>4680000</v>
          </cell>
          <cell r="E632">
            <v>6.4060000000000006E-2</v>
          </cell>
          <cell r="J632" t="str">
            <v>Junior</v>
          </cell>
          <cell r="AE632">
            <v>4680000</v>
          </cell>
          <cell r="AF632">
            <v>0</v>
          </cell>
        </row>
        <row r="633">
          <cell r="A633" t="str">
            <v>Electric System</v>
          </cell>
          <cell r="C633">
            <v>46296</v>
          </cell>
          <cell r="D633">
            <v>4875000</v>
          </cell>
          <cell r="E633">
            <v>6.4060000000000006E-2</v>
          </cell>
          <cell r="J633" t="str">
            <v>Junior</v>
          </cell>
          <cell r="AE633">
            <v>4875000</v>
          </cell>
          <cell r="AF633">
            <v>0</v>
          </cell>
        </row>
        <row r="634">
          <cell r="A634" t="str">
            <v>Electric System</v>
          </cell>
          <cell r="C634">
            <v>46661</v>
          </cell>
          <cell r="D634">
            <v>5075000</v>
          </cell>
          <cell r="E634">
            <v>6.4060000000000006E-2</v>
          </cell>
          <cell r="J634" t="str">
            <v>Junior</v>
          </cell>
          <cell r="AE634">
            <v>5075000</v>
          </cell>
          <cell r="AF634">
            <v>0</v>
          </cell>
        </row>
        <row r="635">
          <cell r="A635" t="str">
            <v>Electric System</v>
          </cell>
          <cell r="C635">
            <v>47027</v>
          </cell>
          <cell r="D635">
            <v>5290000</v>
          </cell>
          <cell r="E635">
            <v>6.4060000000000006E-2</v>
          </cell>
          <cell r="J635" t="str">
            <v>Junior</v>
          </cell>
          <cell r="AE635">
            <v>5290000</v>
          </cell>
          <cell r="AF635">
            <v>0</v>
          </cell>
        </row>
        <row r="636">
          <cell r="A636" t="str">
            <v>Electric System</v>
          </cell>
          <cell r="C636">
            <v>47392</v>
          </cell>
          <cell r="D636">
            <v>5510000</v>
          </cell>
          <cell r="E636">
            <v>6.4060000000000006E-2</v>
          </cell>
          <cell r="J636" t="str">
            <v>Junior</v>
          </cell>
          <cell r="AE636">
            <v>5510000</v>
          </cell>
          <cell r="AF636">
            <v>0</v>
          </cell>
        </row>
        <row r="637">
          <cell r="A637" t="str">
            <v>Electric System</v>
          </cell>
          <cell r="C637">
            <v>47757</v>
          </cell>
          <cell r="D637">
            <v>5735000</v>
          </cell>
          <cell r="E637">
            <v>6.4060000000000006E-2</v>
          </cell>
          <cell r="J637" t="str">
            <v>Junior</v>
          </cell>
          <cell r="AE637">
            <v>5735000</v>
          </cell>
          <cell r="AF637">
            <v>0</v>
          </cell>
        </row>
        <row r="638">
          <cell r="A638" t="str">
            <v>Electric System</v>
          </cell>
          <cell r="C638">
            <v>48122</v>
          </cell>
          <cell r="D638">
            <v>5975000</v>
          </cell>
          <cell r="E638">
            <v>6.4060000000000006E-2</v>
          </cell>
          <cell r="J638" t="str">
            <v>Junior</v>
          </cell>
          <cell r="AE638">
            <v>5975000</v>
          </cell>
          <cell r="AF638">
            <v>0</v>
          </cell>
        </row>
        <row r="639">
          <cell r="A639" t="str">
            <v>Electric System</v>
          </cell>
          <cell r="C639">
            <v>48488</v>
          </cell>
          <cell r="D639">
            <v>6225000</v>
          </cell>
          <cell r="E639">
            <v>6.4060000000000006E-2</v>
          </cell>
          <cell r="J639" t="str">
            <v>Junior</v>
          </cell>
          <cell r="AE639">
            <v>6225000</v>
          </cell>
          <cell r="AF639">
            <v>0</v>
          </cell>
        </row>
        <row r="640">
          <cell r="A640" t="str">
            <v>Electric System</v>
          </cell>
          <cell r="C640">
            <v>48853</v>
          </cell>
          <cell r="D640">
            <v>6485000</v>
          </cell>
          <cell r="E640">
            <v>6.4060000000000006E-2</v>
          </cell>
          <cell r="J640" t="str">
            <v>Junior</v>
          </cell>
          <cell r="AE640">
            <v>6485000</v>
          </cell>
          <cell r="AF640">
            <v>0</v>
          </cell>
        </row>
        <row r="641">
          <cell r="A641" t="str">
            <v>Electric System</v>
          </cell>
          <cell r="C641">
            <v>49218</v>
          </cell>
          <cell r="D641">
            <v>6750000</v>
          </cell>
          <cell r="E641">
            <v>6.4060000000000006E-2</v>
          </cell>
          <cell r="J641" t="str">
            <v>Junior</v>
          </cell>
          <cell r="AE641">
            <v>6750000</v>
          </cell>
          <cell r="AF641">
            <v>0</v>
          </cell>
        </row>
        <row r="642">
          <cell r="A642" t="str">
            <v>Electric System</v>
          </cell>
          <cell r="C642">
            <v>43374</v>
          </cell>
          <cell r="D642">
            <v>1425000</v>
          </cell>
          <cell r="E642">
            <v>0.04</v>
          </cell>
          <cell r="J642" t="str">
            <v>Junior</v>
          </cell>
          <cell r="AE642">
            <v>1425000</v>
          </cell>
          <cell r="AF642">
            <v>0</v>
          </cell>
        </row>
        <row r="643">
          <cell r="A643" t="str">
            <v>Electric System</v>
          </cell>
          <cell r="C643">
            <v>43739</v>
          </cell>
          <cell r="D643">
            <v>2740000</v>
          </cell>
          <cell r="E643">
            <v>0.04</v>
          </cell>
          <cell r="J643" t="str">
            <v>Junior</v>
          </cell>
          <cell r="AE643">
            <v>2740000</v>
          </cell>
          <cell r="AF643">
            <v>0</v>
          </cell>
        </row>
        <row r="644">
          <cell r="A644" t="str">
            <v>Electric System</v>
          </cell>
          <cell r="C644">
            <v>43739</v>
          </cell>
          <cell r="D644">
            <v>11925000</v>
          </cell>
          <cell r="E644">
            <v>0.05</v>
          </cell>
          <cell r="J644" t="str">
            <v>Junior</v>
          </cell>
          <cell r="AE644">
            <v>11925000</v>
          </cell>
          <cell r="AF644">
            <v>0</v>
          </cell>
        </row>
        <row r="645">
          <cell r="A645" t="str">
            <v>Electric System</v>
          </cell>
          <cell r="C645">
            <v>43374</v>
          </cell>
          <cell r="D645">
            <v>4995000</v>
          </cell>
          <cell r="E645">
            <v>0.04</v>
          </cell>
          <cell r="J645" t="str">
            <v>Senior</v>
          </cell>
          <cell r="AE645">
            <v>4995000</v>
          </cell>
          <cell r="AF645">
            <v>0</v>
          </cell>
        </row>
        <row r="646">
          <cell r="A646" t="str">
            <v>Electric System</v>
          </cell>
          <cell r="C646">
            <v>43739</v>
          </cell>
          <cell r="D646">
            <v>5070000</v>
          </cell>
          <cell r="E646">
            <v>0.04</v>
          </cell>
          <cell r="J646" t="str">
            <v>Senior</v>
          </cell>
          <cell r="AE646">
            <v>5070000</v>
          </cell>
          <cell r="AF646">
            <v>0</v>
          </cell>
        </row>
        <row r="647">
          <cell r="A647" t="str">
            <v>Electric System</v>
          </cell>
          <cell r="C647">
            <v>46296</v>
          </cell>
          <cell r="D647">
            <v>660000</v>
          </cell>
          <cell r="E647">
            <v>4.1250000000000002E-2</v>
          </cell>
          <cell r="J647" t="str">
            <v>Senior</v>
          </cell>
          <cell r="AE647">
            <v>660000</v>
          </cell>
          <cell r="AF647">
            <v>0</v>
          </cell>
        </row>
        <row r="648">
          <cell r="A648" t="str">
            <v>Electric System</v>
          </cell>
          <cell r="C648">
            <v>48122</v>
          </cell>
          <cell r="D648">
            <v>1290000</v>
          </cell>
          <cell r="E648">
            <v>4.4999999999999998E-2</v>
          </cell>
          <cell r="J648" t="str">
            <v>Senior</v>
          </cell>
          <cell r="AE648">
            <v>1290000</v>
          </cell>
          <cell r="AF648">
            <v>0</v>
          </cell>
        </row>
        <row r="649">
          <cell r="A649" t="str">
            <v>Electric System</v>
          </cell>
          <cell r="C649">
            <v>43374</v>
          </cell>
          <cell r="D649">
            <v>925000</v>
          </cell>
          <cell r="E649">
            <v>0.04</v>
          </cell>
          <cell r="J649" t="str">
            <v>Junior</v>
          </cell>
          <cell r="AE649">
            <v>925000</v>
          </cell>
          <cell r="AF649">
            <v>0</v>
          </cell>
        </row>
        <row r="650">
          <cell r="A650" t="str">
            <v>Electric System</v>
          </cell>
          <cell r="C650">
            <v>43739</v>
          </cell>
          <cell r="D650">
            <v>960000</v>
          </cell>
          <cell r="E650">
            <v>0.04</v>
          </cell>
          <cell r="J650" t="str">
            <v>Junior</v>
          </cell>
          <cell r="AE650">
            <v>960000</v>
          </cell>
          <cell r="AF650">
            <v>0</v>
          </cell>
        </row>
        <row r="651">
          <cell r="A651" t="str">
            <v>Electric System</v>
          </cell>
          <cell r="C651">
            <v>44105</v>
          </cell>
          <cell r="D651">
            <v>2155000</v>
          </cell>
          <cell r="E651">
            <v>0.05</v>
          </cell>
          <cell r="J651" t="str">
            <v>Junior</v>
          </cell>
          <cell r="AE651">
            <v>2155000</v>
          </cell>
          <cell r="AF651">
            <v>0</v>
          </cell>
        </row>
        <row r="652">
          <cell r="A652" t="str">
            <v>Electric System</v>
          </cell>
          <cell r="C652">
            <v>45566</v>
          </cell>
          <cell r="D652">
            <v>565000</v>
          </cell>
          <cell r="E652">
            <v>4.1250000000000002E-2</v>
          </cell>
          <cell r="J652" t="str">
            <v>Junior</v>
          </cell>
          <cell r="AE652">
            <v>565000</v>
          </cell>
          <cell r="AF652">
            <v>0</v>
          </cell>
        </row>
        <row r="653">
          <cell r="A653" t="str">
            <v>Electric System</v>
          </cell>
          <cell r="C653">
            <v>43374</v>
          </cell>
          <cell r="D653">
            <v>6005000</v>
          </cell>
          <cell r="E653">
            <v>0.05</v>
          </cell>
          <cell r="J653" t="str">
            <v>Senior</v>
          </cell>
          <cell r="AE653">
            <v>6005000</v>
          </cell>
          <cell r="AF653">
            <v>0</v>
          </cell>
        </row>
        <row r="654">
          <cell r="A654" t="str">
            <v>Electric System</v>
          </cell>
          <cell r="C654">
            <v>44105</v>
          </cell>
          <cell r="D654">
            <v>1145000</v>
          </cell>
          <cell r="E654">
            <v>0.05</v>
          </cell>
          <cell r="J654" t="str">
            <v>Senior</v>
          </cell>
          <cell r="AE654">
            <v>1145000</v>
          </cell>
          <cell r="AF654">
            <v>0</v>
          </cell>
        </row>
        <row r="655">
          <cell r="A655" t="str">
            <v>Electric System</v>
          </cell>
          <cell r="C655">
            <v>50679</v>
          </cell>
          <cell r="D655">
            <v>60000</v>
          </cell>
          <cell r="E655">
            <v>4.2500000000000003E-2</v>
          </cell>
          <cell r="J655" t="str">
            <v>Senior</v>
          </cell>
          <cell r="AE655">
            <v>60000</v>
          </cell>
          <cell r="AF655">
            <v>0</v>
          </cell>
        </row>
        <row r="656">
          <cell r="A656" t="str">
            <v>Electric System</v>
          </cell>
          <cell r="C656">
            <v>47027</v>
          </cell>
          <cell r="D656">
            <v>2090000</v>
          </cell>
          <cell r="E656">
            <v>5.3499999999999999E-2</v>
          </cell>
          <cell r="J656" t="str">
            <v>Senior</v>
          </cell>
          <cell r="AE656">
            <v>2090000</v>
          </cell>
          <cell r="AF656">
            <v>0</v>
          </cell>
        </row>
        <row r="657">
          <cell r="A657" t="str">
            <v>Electric System</v>
          </cell>
          <cell r="C657">
            <v>47392</v>
          </cell>
          <cell r="D657">
            <v>2280000</v>
          </cell>
          <cell r="E657">
            <v>5.3499999999999999E-2</v>
          </cell>
          <cell r="J657" t="str">
            <v>Senior</v>
          </cell>
          <cell r="AE657">
            <v>2280000</v>
          </cell>
          <cell r="AF657">
            <v>0</v>
          </cell>
        </row>
        <row r="658">
          <cell r="A658" t="str">
            <v>Electric System</v>
          </cell>
          <cell r="C658">
            <v>47757</v>
          </cell>
          <cell r="D658">
            <v>2470000</v>
          </cell>
          <cell r="E658">
            <v>5.3499999999999999E-2</v>
          </cell>
          <cell r="J658" t="str">
            <v>Senior</v>
          </cell>
          <cell r="AE658">
            <v>2470000</v>
          </cell>
          <cell r="AF658">
            <v>0</v>
          </cell>
        </row>
        <row r="659">
          <cell r="A659" t="str">
            <v>Electric System</v>
          </cell>
          <cell r="C659">
            <v>48122</v>
          </cell>
          <cell r="D659">
            <v>935000</v>
          </cell>
          <cell r="E659">
            <v>5.4820000000000001E-2</v>
          </cell>
          <cell r="J659" t="str">
            <v>Senior</v>
          </cell>
          <cell r="AE659">
            <v>935000</v>
          </cell>
          <cell r="AF659">
            <v>0</v>
          </cell>
        </row>
        <row r="660">
          <cell r="A660" t="str">
            <v>Electric System</v>
          </cell>
          <cell r="C660">
            <v>48488</v>
          </cell>
          <cell r="D660">
            <v>2425000</v>
          </cell>
          <cell r="E660">
            <v>5.4820000000000001E-2</v>
          </cell>
          <cell r="J660" t="str">
            <v>Senior</v>
          </cell>
          <cell r="AE660">
            <v>2425000</v>
          </cell>
          <cell r="AF660">
            <v>0</v>
          </cell>
        </row>
        <row r="661">
          <cell r="A661" t="str">
            <v>Electric System</v>
          </cell>
          <cell r="C661">
            <v>48853</v>
          </cell>
          <cell r="D661">
            <v>2615000</v>
          </cell>
          <cell r="E661">
            <v>5.4820000000000001E-2</v>
          </cell>
          <cell r="J661" t="str">
            <v>Senior</v>
          </cell>
          <cell r="AE661">
            <v>2615000</v>
          </cell>
          <cell r="AF661">
            <v>0</v>
          </cell>
        </row>
        <row r="662">
          <cell r="A662" t="str">
            <v>Electric System</v>
          </cell>
          <cell r="C662">
            <v>49218</v>
          </cell>
          <cell r="D662">
            <v>2710000</v>
          </cell>
          <cell r="E662">
            <v>5.4820000000000001E-2</v>
          </cell>
          <cell r="J662" t="str">
            <v>Senior</v>
          </cell>
          <cell r="AE662">
            <v>2710000</v>
          </cell>
          <cell r="AF662">
            <v>0</v>
          </cell>
        </row>
        <row r="663">
          <cell r="A663" t="str">
            <v>Electric System</v>
          </cell>
          <cell r="C663">
            <v>49583</v>
          </cell>
          <cell r="D663">
            <v>2805000</v>
          </cell>
          <cell r="E663">
            <v>5.4820000000000001E-2</v>
          </cell>
          <cell r="J663" t="str">
            <v>Senior</v>
          </cell>
          <cell r="AE663">
            <v>2805000</v>
          </cell>
          <cell r="AF663">
            <v>0</v>
          </cell>
        </row>
        <row r="664">
          <cell r="A664" t="str">
            <v>Electric System</v>
          </cell>
          <cell r="C664">
            <v>49949</v>
          </cell>
          <cell r="D664">
            <v>2900000</v>
          </cell>
          <cell r="E664">
            <v>5.4820000000000001E-2</v>
          </cell>
          <cell r="J664" t="str">
            <v>Senior</v>
          </cell>
          <cell r="AE664">
            <v>2900000</v>
          </cell>
          <cell r="AF664">
            <v>0</v>
          </cell>
        </row>
        <row r="665">
          <cell r="A665" t="str">
            <v>Electric System</v>
          </cell>
          <cell r="C665">
            <v>50314</v>
          </cell>
          <cell r="D665">
            <v>2995000</v>
          </cell>
          <cell r="E665">
            <v>5.4820000000000001E-2</v>
          </cell>
          <cell r="J665" t="str">
            <v>Senior</v>
          </cell>
          <cell r="AE665">
            <v>2995000</v>
          </cell>
          <cell r="AF665">
            <v>0</v>
          </cell>
        </row>
        <row r="666">
          <cell r="A666" t="str">
            <v>Electric System</v>
          </cell>
          <cell r="C666">
            <v>50679</v>
          </cell>
          <cell r="D666">
            <v>3185000</v>
          </cell>
          <cell r="E666">
            <v>5.4820000000000001E-2</v>
          </cell>
          <cell r="J666" t="str">
            <v>Senior</v>
          </cell>
          <cell r="AE666">
            <v>3185000</v>
          </cell>
          <cell r="AF666">
            <v>0</v>
          </cell>
        </row>
        <row r="667">
          <cell r="A667" t="str">
            <v>Electric System</v>
          </cell>
          <cell r="C667">
            <v>51044</v>
          </cell>
          <cell r="D667">
            <v>3375000</v>
          </cell>
          <cell r="E667">
            <v>5.4820000000000001E-2</v>
          </cell>
          <cell r="J667" t="str">
            <v>Senior</v>
          </cell>
          <cell r="AE667">
            <v>3375000</v>
          </cell>
          <cell r="AF667">
            <v>0</v>
          </cell>
        </row>
        <row r="668">
          <cell r="A668" t="str">
            <v>Electric System</v>
          </cell>
          <cell r="C668">
            <v>51410</v>
          </cell>
          <cell r="D668">
            <v>3470000</v>
          </cell>
          <cell r="E668">
            <v>5.4820000000000001E-2</v>
          </cell>
          <cell r="J668" t="str">
            <v>Senior</v>
          </cell>
          <cell r="AE668">
            <v>3470000</v>
          </cell>
          <cell r="AF668">
            <v>0</v>
          </cell>
        </row>
        <row r="669">
          <cell r="A669" t="str">
            <v>Electric System</v>
          </cell>
          <cell r="C669">
            <v>43374</v>
          </cell>
          <cell r="D669">
            <v>2075000</v>
          </cell>
          <cell r="E669">
            <v>0.04</v>
          </cell>
          <cell r="J669" t="str">
            <v>Junior</v>
          </cell>
          <cell r="AE669">
            <v>2075000</v>
          </cell>
          <cell r="AF669">
            <v>0</v>
          </cell>
        </row>
        <row r="670">
          <cell r="A670" t="str">
            <v>Electric System</v>
          </cell>
          <cell r="C670">
            <v>43739</v>
          </cell>
          <cell r="D670">
            <v>2705000</v>
          </cell>
          <cell r="E670">
            <v>4.1500000000000002E-2</v>
          </cell>
          <cell r="J670" t="str">
            <v>Junior</v>
          </cell>
          <cell r="AE670">
            <v>2705000</v>
          </cell>
          <cell r="AF670">
            <v>0</v>
          </cell>
        </row>
        <row r="671">
          <cell r="A671" t="str">
            <v>Electric System</v>
          </cell>
          <cell r="C671">
            <v>44105</v>
          </cell>
          <cell r="D671">
            <v>1010000</v>
          </cell>
          <cell r="E671">
            <v>4.2500000000000003E-2</v>
          </cell>
          <cell r="J671" t="str">
            <v>Junior</v>
          </cell>
          <cell r="AE671">
            <v>1010000</v>
          </cell>
          <cell r="AF671">
            <v>0</v>
          </cell>
        </row>
        <row r="672">
          <cell r="A672" t="str">
            <v>Electric System</v>
          </cell>
          <cell r="C672">
            <v>44470</v>
          </cell>
          <cell r="D672">
            <v>3850000</v>
          </cell>
          <cell r="E672">
            <v>4.5490000000000003E-2</v>
          </cell>
          <cell r="J672" t="str">
            <v>Junior</v>
          </cell>
          <cell r="AE672">
            <v>3850000</v>
          </cell>
          <cell r="AF672">
            <v>0</v>
          </cell>
        </row>
        <row r="673">
          <cell r="A673" t="str">
            <v>Electric System</v>
          </cell>
          <cell r="C673">
            <v>44835</v>
          </cell>
          <cell r="D673">
            <v>4345000</v>
          </cell>
          <cell r="E673">
            <v>4.7489999999999997E-2</v>
          </cell>
          <cell r="J673" t="str">
            <v>Junior</v>
          </cell>
          <cell r="AE673">
            <v>4345000</v>
          </cell>
          <cell r="AF673">
            <v>0</v>
          </cell>
        </row>
        <row r="674">
          <cell r="A674" t="str">
            <v>Electric System</v>
          </cell>
          <cell r="C674">
            <v>45200</v>
          </cell>
          <cell r="D674">
            <v>4685000</v>
          </cell>
          <cell r="E674">
            <v>4.8989999999999999E-2</v>
          </cell>
          <cell r="J674" t="str">
            <v>Junior</v>
          </cell>
          <cell r="AE674">
            <v>4685000</v>
          </cell>
          <cell r="AF674">
            <v>0</v>
          </cell>
        </row>
        <row r="675">
          <cell r="A675" t="str">
            <v>Electric System</v>
          </cell>
          <cell r="C675">
            <v>45566</v>
          </cell>
          <cell r="D675">
            <v>5985000</v>
          </cell>
          <cell r="E675">
            <v>5.5820000000000002E-2</v>
          </cell>
          <cell r="J675" t="str">
            <v>Junior</v>
          </cell>
          <cell r="AE675">
            <v>5985000</v>
          </cell>
          <cell r="AF675">
            <v>0</v>
          </cell>
        </row>
        <row r="676">
          <cell r="A676" t="str">
            <v>Electric System</v>
          </cell>
          <cell r="C676">
            <v>45931</v>
          </cell>
          <cell r="D676">
            <v>6275000</v>
          </cell>
          <cell r="E676">
            <v>5.5820000000000002E-2</v>
          </cell>
          <cell r="J676" t="str">
            <v>Junior</v>
          </cell>
          <cell r="AE676">
            <v>6275000</v>
          </cell>
          <cell r="AF676">
            <v>0</v>
          </cell>
        </row>
        <row r="677">
          <cell r="A677" t="str">
            <v>Electric System</v>
          </cell>
          <cell r="C677">
            <v>46296</v>
          </cell>
          <cell r="D677">
            <v>6475000</v>
          </cell>
          <cell r="E677">
            <v>5.5820000000000002E-2</v>
          </cell>
          <cell r="J677" t="str">
            <v>Junior</v>
          </cell>
          <cell r="AE677">
            <v>6475000</v>
          </cell>
          <cell r="AF677">
            <v>0</v>
          </cell>
        </row>
        <row r="678">
          <cell r="A678" t="str">
            <v>Electric System</v>
          </cell>
          <cell r="C678">
            <v>46661</v>
          </cell>
          <cell r="D678">
            <v>6720000</v>
          </cell>
          <cell r="E678">
            <v>5.5820000000000002E-2</v>
          </cell>
          <cell r="J678" t="str">
            <v>Junior</v>
          </cell>
          <cell r="AE678">
            <v>6720000</v>
          </cell>
          <cell r="AF678">
            <v>0</v>
          </cell>
        </row>
        <row r="679">
          <cell r="A679" t="str">
            <v>Electric System</v>
          </cell>
          <cell r="C679">
            <v>45200</v>
          </cell>
          <cell r="D679">
            <v>125000</v>
          </cell>
          <cell r="E679">
            <v>0.04</v>
          </cell>
          <cell r="J679" t="str">
            <v>Senior</v>
          </cell>
          <cell r="AE679">
            <v>125000</v>
          </cell>
          <cell r="AF679">
            <v>0</v>
          </cell>
        </row>
        <row r="680">
          <cell r="A680" t="str">
            <v>Electric System</v>
          </cell>
          <cell r="C680">
            <v>45566</v>
          </cell>
          <cell r="D680">
            <v>130000</v>
          </cell>
          <cell r="E680">
            <v>0.04</v>
          </cell>
          <cell r="J680" t="str">
            <v>Senior</v>
          </cell>
          <cell r="AE680">
            <v>130000</v>
          </cell>
          <cell r="AF680">
            <v>0</v>
          </cell>
        </row>
        <row r="681">
          <cell r="A681" t="str">
            <v>Electric System</v>
          </cell>
          <cell r="C681">
            <v>45931</v>
          </cell>
          <cell r="D681">
            <v>245000</v>
          </cell>
          <cell r="E681">
            <v>0.04</v>
          </cell>
          <cell r="J681" t="str">
            <v>Senior</v>
          </cell>
          <cell r="AE681">
            <v>245000</v>
          </cell>
          <cell r="AF681">
            <v>0</v>
          </cell>
        </row>
        <row r="682">
          <cell r="A682" t="str">
            <v>Electric System</v>
          </cell>
          <cell r="C682">
            <v>46296</v>
          </cell>
          <cell r="D682">
            <v>285000</v>
          </cell>
          <cell r="E682">
            <v>0.04</v>
          </cell>
          <cell r="J682" t="str">
            <v>Senior</v>
          </cell>
          <cell r="AE682">
            <v>285000</v>
          </cell>
          <cell r="AF682">
            <v>0</v>
          </cell>
        </row>
        <row r="683">
          <cell r="A683" t="str">
            <v>Electric System</v>
          </cell>
          <cell r="C683">
            <v>46661</v>
          </cell>
          <cell r="D683">
            <v>240000</v>
          </cell>
          <cell r="E683">
            <v>0.04</v>
          </cell>
          <cell r="J683" t="str">
            <v>Senior</v>
          </cell>
          <cell r="AE683">
            <v>240000</v>
          </cell>
          <cell r="AF683">
            <v>0</v>
          </cell>
        </row>
        <row r="684">
          <cell r="A684" t="str">
            <v>Electric System</v>
          </cell>
          <cell r="C684">
            <v>47027</v>
          </cell>
          <cell r="D684">
            <v>250000</v>
          </cell>
          <cell r="E684">
            <v>0.04</v>
          </cell>
          <cell r="J684" t="str">
            <v>Senior</v>
          </cell>
          <cell r="AE684">
            <v>250000</v>
          </cell>
          <cell r="AF684">
            <v>0</v>
          </cell>
        </row>
        <row r="685">
          <cell r="A685" t="str">
            <v>Electric System</v>
          </cell>
          <cell r="C685">
            <v>47392</v>
          </cell>
          <cell r="D685">
            <v>255000</v>
          </cell>
          <cell r="E685">
            <v>0.04</v>
          </cell>
          <cell r="J685" t="str">
            <v>Senior</v>
          </cell>
          <cell r="AE685">
            <v>255000</v>
          </cell>
          <cell r="AF685">
            <v>0</v>
          </cell>
        </row>
        <row r="686">
          <cell r="A686" t="str">
            <v>Electric System</v>
          </cell>
          <cell r="C686">
            <v>47757</v>
          </cell>
          <cell r="D686">
            <v>535000</v>
          </cell>
          <cell r="E686">
            <v>0.04</v>
          </cell>
          <cell r="J686" t="str">
            <v>Senior</v>
          </cell>
          <cell r="AE686">
            <v>535000</v>
          </cell>
          <cell r="AF686">
            <v>0</v>
          </cell>
        </row>
        <row r="687">
          <cell r="A687" t="str">
            <v>Electric System</v>
          </cell>
          <cell r="C687">
            <v>48122</v>
          </cell>
          <cell r="D687">
            <v>3485000</v>
          </cell>
          <cell r="E687">
            <v>0.04</v>
          </cell>
          <cell r="J687" t="str">
            <v>Senior</v>
          </cell>
          <cell r="AE687">
            <v>3485000</v>
          </cell>
          <cell r="AF687">
            <v>0</v>
          </cell>
        </row>
        <row r="688">
          <cell r="A688" t="str">
            <v>Electric System</v>
          </cell>
          <cell r="C688">
            <v>48488</v>
          </cell>
          <cell r="D688">
            <v>670000</v>
          </cell>
          <cell r="E688">
            <v>4.4999999999999998E-2</v>
          </cell>
          <cell r="J688" t="str">
            <v>Senior</v>
          </cell>
          <cell r="AE688">
            <v>670000</v>
          </cell>
          <cell r="AF688">
            <v>0</v>
          </cell>
        </row>
        <row r="689">
          <cell r="A689" t="str">
            <v>Electric System</v>
          </cell>
          <cell r="C689">
            <v>48853</v>
          </cell>
          <cell r="D689">
            <v>775000</v>
          </cell>
          <cell r="E689">
            <v>4.4999999999999998E-2</v>
          </cell>
          <cell r="J689" t="str">
            <v>Senior</v>
          </cell>
          <cell r="AE689">
            <v>775000</v>
          </cell>
          <cell r="AF689">
            <v>0</v>
          </cell>
        </row>
        <row r="690">
          <cell r="A690" t="str">
            <v>Electric System</v>
          </cell>
          <cell r="C690">
            <v>48853</v>
          </cell>
          <cell r="D690">
            <v>10000000</v>
          </cell>
          <cell r="E690">
            <v>0.04</v>
          </cell>
          <cell r="J690" t="str">
            <v>Senior</v>
          </cell>
          <cell r="AE690">
            <v>10000000</v>
          </cell>
          <cell r="AF690">
            <v>0</v>
          </cell>
        </row>
        <row r="691">
          <cell r="A691" t="str">
            <v>Electric System</v>
          </cell>
          <cell r="C691">
            <v>43374</v>
          </cell>
          <cell r="D691">
            <v>5950000</v>
          </cell>
          <cell r="E691">
            <v>0.05</v>
          </cell>
          <cell r="J691" t="str">
            <v>Junior</v>
          </cell>
          <cell r="AE691">
            <v>5950000</v>
          </cell>
          <cell r="AF691">
            <v>0</v>
          </cell>
        </row>
        <row r="692">
          <cell r="A692" t="str">
            <v>Electric System</v>
          </cell>
          <cell r="C692">
            <v>43739</v>
          </cell>
          <cell r="D692">
            <v>2655000</v>
          </cell>
          <cell r="E692">
            <v>0.04</v>
          </cell>
          <cell r="J692" t="str">
            <v>Junior</v>
          </cell>
          <cell r="AE692">
            <v>2655000</v>
          </cell>
          <cell r="AF692">
            <v>0</v>
          </cell>
        </row>
        <row r="693">
          <cell r="A693" t="str">
            <v>Electric System</v>
          </cell>
          <cell r="C693">
            <v>44105</v>
          </cell>
          <cell r="D693">
            <v>4285000</v>
          </cell>
          <cell r="E693">
            <v>0.05</v>
          </cell>
          <cell r="J693" t="str">
            <v>Junior</v>
          </cell>
          <cell r="AE693">
            <v>4285000</v>
          </cell>
          <cell r="AF693">
            <v>0</v>
          </cell>
        </row>
        <row r="694">
          <cell r="A694" t="str">
            <v>Electric System</v>
          </cell>
          <cell r="C694">
            <v>44835</v>
          </cell>
          <cell r="D694">
            <v>445000</v>
          </cell>
          <cell r="E694">
            <v>0.05</v>
          </cell>
          <cell r="J694" t="str">
            <v>Junior</v>
          </cell>
          <cell r="AE694">
            <v>445000</v>
          </cell>
          <cell r="AF694">
            <v>0</v>
          </cell>
        </row>
        <row r="695">
          <cell r="A695" t="str">
            <v>Electric System</v>
          </cell>
          <cell r="C695">
            <v>45200</v>
          </cell>
          <cell r="D695">
            <v>530000</v>
          </cell>
          <cell r="E695">
            <v>0.04</v>
          </cell>
          <cell r="J695" t="str">
            <v>Junior</v>
          </cell>
          <cell r="AE695">
            <v>530000</v>
          </cell>
          <cell r="AF695">
            <v>0</v>
          </cell>
        </row>
        <row r="696">
          <cell r="A696" t="str">
            <v>Electric System</v>
          </cell>
          <cell r="C696">
            <v>46296</v>
          </cell>
          <cell r="D696">
            <v>380000</v>
          </cell>
          <cell r="E696">
            <v>3.2500000000000001E-2</v>
          </cell>
          <cell r="J696" t="str">
            <v>Junior</v>
          </cell>
          <cell r="AE696">
            <v>380000</v>
          </cell>
          <cell r="AF696">
            <v>0</v>
          </cell>
        </row>
        <row r="697">
          <cell r="A697" t="str">
            <v>Electric System</v>
          </cell>
          <cell r="C697">
            <v>46661</v>
          </cell>
          <cell r="D697">
            <v>100000</v>
          </cell>
          <cell r="E697">
            <v>3.3750000000000002E-2</v>
          </cell>
          <cell r="J697" t="str">
            <v>Junior</v>
          </cell>
          <cell r="AE697">
            <v>100000</v>
          </cell>
          <cell r="AF697">
            <v>0</v>
          </cell>
        </row>
        <row r="698">
          <cell r="A698" t="str">
            <v>Electric System</v>
          </cell>
          <cell r="C698">
            <v>47027</v>
          </cell>
          <cell r="D698">
            <v>260000</v>
          </cell>
          <cell r="E698">
            <v>0.04</v>
          </cell>
          <cell r="J698" t="str">
            <v>Junior</v>
          </cell>
          <cell r="AE698">
            <v>260000</v>
          </cell>
          <cell r="AF698">
            <v>0</v>
          </cell>
        </row>
        <row r="699">
          <cell r="A699" t="str">
            <v>Electric System</v>
          </cell>
          <cell r="C699">
            <v>47392</v>
          </cell>
          <cell r="D699">
            <v>3695000</v>
          </cell>
          <cell r="E699">
            <v>3.5000000000000003E-2</v>
          </cell>
          <cell r="J699" t="str">
            <v>Junior</v>
          </cell>
          <cell r="AE699">
            <v>3695000</v>
          </cell>
          <cell r="AF699">
            <v>0</v>
          </cell>
        </row>
        <row r="700">
          <cell r="A700" t="str">
            <v>Electric System</v>
          </cell>
          <cell r="C700">
            <v>47757</v>
          </cell>
          <cell r="D700">
            <v>2685000</v>
          </cell>
          <cell r="E700">
            <v>3.6249999999999998E-2</v>
          </cell>
          <cell r="J700" t="str">
            <v>Junior</v>
          </cell>
          <cell r="AE700">
            <v>2685000</v>
          </cell>
          <cell r="AF700">
            <v>0</v>
          </cell>
        </row>
        <row r="701">
          <cell r="A701" t="str">
            <v>Electric System</v>
          </cell>
          <cell r="C701">
            <v>48122</v>
          </cell>
          <cell r="D701">
            <v>14995000</v>
          </cell>
          <cell r="E701">
            <v>0.04</v>
          </cell>
          <cell r="J701" t="str">
            <v>Junior</v>
          </cell>
          <cell r="AE701">
            <v>14995000</v>
          </cell>
          <cell r="AF701">
            <v>0</v>
          </cell>
        </row>
        <row r="702">
          <cell r="A702" t="str">
            <v>Electric System</v>
          </cell>
          <cell r="C702">
            <v>48488</v>
          </cell>
          <cell r="D702">
            <v>6500000</v>
          </cell>
          <cell r="E702">
            <v>3.875E-2</v>
          </cell>
          <cell r="J702" t="str">
            <v>Junior</v>
          </cell>
          <cell r="AE702">
            <v>6500000</v>
          </cell>
          <cell r="AF702">
            <v>0</v>
          </cell>
        </row>
        <row r="703">
          <cell r="A703" t="str">
            <v>Electric System</v>
          </cell>
          <cell r="C703">
            <v>48488</v>
          </cell>
          <cell r="D703">
            <v>8265000</v>
          </cell>
          <cell r="E703">
            <v>0.04</v>
          </cell>
          <cell r="J703" t="str">
            <v>Junior</v>
          </cell>
          <cell r="AE703">
            <v>8265000</v>
          </cell>
          <cell r="AF703">
            <v>0</v>
          </cell>
        </row>
        <row r="704">
          <cell r="A704" t="str">
            <v>Electric System</v>
          </cell>
          <cell r="C704">
            <v>48853</v>
          </cell>
          <cell r="D704">
            <v>11695000</v>
          </cell>
          <cell r="E704">
            <v>0.04</v>
          </cell>
          <cell r="J704" t="str">
            <v>Junior</v>
          </cell>
          <cell r="AE704">
            <v>11695000</v>
          </cell>
          <cell r="AF704">
            <v>0</v>
          </cell>
        </row>
        <row r="705">
          <cell r="A705" t="str">
            <v>Electric System</v>
          </cell>
          <cell r="C705">
            <v>43374</v>
          </cell>
          <cell r="D705">
            <v>2580000</v>
          </cell>
          <cell r="E705">
            <v>0.04</v>
          </cell>
          <cell r="J705" t="str">
            <v>Junior</v>
          </cell>
          <cell r="AE705">
            <v>2580000</v>
          </cell>
          <cell r="AF705">
            <v>0</v>
          </cell>
        </row>
        <row r="706">
          <cell r="A706" t="str">
            <v>Electric System</v>
          </cell>
          <cell r="C706">
            <v>43739</v>
          </cell>
          <cell r="D706">
            <v>2215000</v>
          </cell>
          <cell r="E706">
            <v>0.05</v>
          </cell>
          <cell r="J706" t="str">
            <v>Junior</v>
          </cell>
          <cell r="AE706">
            <v>2215000</v>
          </cell>
          <cell r="AF706">
            <v>0</v>
          </cell>
        </row>
        <row r="707">
          <cell r="A707" t="str">
            <v>Electric System</v>
          </cell>
          <cell r="C707">
            <v>45200</v>
          </cell>
          <cell r="D707">
            <v>145000</v>
          </cell>
          <cell r="E707">
            <v>0.05</v>
          </cell>
          <cell r="J707" t="str">
            <v>Junior</v>
          </cell>
          <cell r="AE707">
            <v>145000</v>
          </cell>
          <cell r="AF707">
            <v>0</v>
          </cell>
        </row>
        <row r="708">
          <cell r="A708" t="str">
            <v>Electric System</v>
          </cell>
          <cell r="C708">
            <v>46296</v>
          </cell>
          <cell r="D708">
            <v>240000</v>
          </cell>
          <cell r="E708">
            <v>0.05</v>
          </cell>
          <cell r="J708" t="str">
            <v>Junior</v>
          </cell>
          <cell r="AE708">
            <v>240000</v>
          </cell>
          <cell r="AF708">
            <v>0</v>
          </cell>
        </row>
        <row r="709">
          <cell r="A709" t="str">
            <v>Electric System</v>
          </cell>
          <cell r="C709">
            <v>47027</v>
          </cell>
          <cell r="D709">
            <v>5020000</v>
          </cell>
          <cell r="E709">
            <v>3.2500000000000001E-2</v>
          </cell>
          <cell r="J709" t="str">
            <v>Junior</v>
          </cell>
          <cell r="AE709">
            <v>5020000</v>
          </cell>
          <cell r="AF709">
            <v>0</v>
          </cell>
        </row>
        <row r="710">
          <cell r="A710" t="str">
            <v>Electric System</v>
          </cell>
          <cell r="C710">
            <v>47392</v>
          </cell>
          <cell r="D710">
            <v>145000</v>
          </cell>
          <cell r="E710">
            <v>0.05</v>
          </cell>
          <cell r="J710" t="str">
            <v>Junior</v>
          </cell>
          <cell r="AE710">
            <v>145000</v>
          </cell>
          <cell r="AF710">
            <v>0</v>
          </cell>
        </row>
        <row r="711">
          <cell r="A711" t="str">
            <v>Electric System</v>
          </cell>
          <cell r="C711">
            <v>47757</v>
          </cell>
          <cell r="D711">
            <v>200000</v>
          </cell>
          <cell r="E711">
            <v>0.05</v>
          </cell>
          <cell r="J711" t="str">
            <v>Junior</v>
          </cell>
          <cell r="AE711">
            <v>200000</v>
          </cell>
          <cell r="AF711">
            <v>0</v>
          </cell>
        </row>
        <row r="712">
          <cell r="A712" t="str">
            <v>Electric System</v>
          </cell>
          <cell r="C712">
            <v>48122</v>
          </cell>
          <cell r="D712">
            <v>4505000</v>
          </cell>
          <cell r="E712">
            <v>3.5000000000000003E-2</v>
          </cell>
          <cell r="J712" t="str">
            <v>Junior</v>
          </cell>
          <cell r="AE712">
            <v>4505000</v>
          </cell>
          <cell r="AF712">
            <v>0</v>
          </cell>
        </row>
        <row r="713">
          <cell r="A713" t="str">
            <v>Electric System</v>
          </cell>
          <cell r="C713">
            <v>48488</v>
          </cell>
          <cell r="D713">
            <v>4655000</v>
          </cell>
          <cell r="E713">
            <v>3.5000000000000003E-2</v>
          </cell>
          <cell r="J713" t="str">
            <v>Junior</v>
          </cell>
          <cell r="AE713">
            <v>4655000</v>
          </cell>
          <cell r="AF713">
            <v>0</v>
          </cell>
        </row>
        <row r="714">
          <cell r="A714" t="str">
            <v>Electric System</v>
          </cell>
          <cell r="C714">
            <v>48853</v>
          </cell>
          <cell r="D714">
            <v>190000</v>
          </cell>
          <cell r="E714">
            <v>0.05</v>
          </cell>
          <cell r="J714" t="str">
            <v>Junior</v>
          </cell>
          <cell r="AE714">
            <v>190000</v>
          </cell>
          <cell r="AF714">
            <v>0</v>
          </cell>
        </row>
        <row r="715">
          <cell r="A715" t="str">
            <v>Electric System</v>
          </cell>
          <cell r="C715">
            <v>49218</v>
          </cell>
          <cell r="D715">
            <v>525000</v>
          </cell>
          <cell r="E715">
            <v>0.05</v>
          </cell>
          <cell r="J715" t="str">
            <v>Junior</v>
          </cell>
          <cell r="AE715">
            <v>525000</v>
          </cell>
          <cell r="AF715">
            <v>0</v>
          </cell>
        </row>
        <row r="716">
          <cell r="A716" t="str">
            <v>Electric System</v>
          </cell>
          <cell r="C716">
            <v>48853</v>
          </cell>
          <cell r="D716">
            <v>600000</v>
          </cell>
          <cell r="E716">
            <v>3.7499999999999999E-2</v>
          </cell>
          <cell r="J716" t="str">
            <v>Junior</v>
          </cell>
          <cell r="AE716">
            <v>600000</v>
          </cell>
          <cell r="AF716">
            <v>0</v>
          </cell>
        </row>
        <row r="717">
          <cell r="A717" t="str">
            <v>Electric System</v>
          </cell>
          <cell r="C717">
            <v>49218</v>
          </cell>
          <cell r="D717">
            <v>600000</v>
          </cell>
          <cell r="E717">
            <v>3.7499999999999999E-2</v>
          </cell>
          <cell r="J717" t="str">
            <v>Junior</v>
          </cell>
          <cell r="AE717">
            <v>600000</v>
          </cell>
          <cell r="AF717">
            <v>0</v>
          </cell>
        </row>
        <row r="718">
          <cell r="A718" t="str">
            <v>Electric System</v>
          </cell>
          <cell r="C718">
            <v>49583</v>
          </cell>
          <cell r="D718">
            <v>595000</v>
          </cell>
          <cell r="E718">
            <v>3.7499999999999999E-2</v>
          </cell>
          <cell r="J718" t="str">
            <v>Junior</v>
          </cell>
          <cell r="AE718">
            <v>595000</v>
          </cell>
          <cell r="AF718">
            <v>0</v>
          </cell>
        </row>
        <row r="719">
          <cell r="A719" t="str">
            <v>Electric System</v>
          </cell>
          <cell r="C719">
            <v>49583</v>
          </cell>
          <cell r="D719">
            <v>19450000</v>
          </cell>
          <cell r="E719">
            <v>0.04</v>
          </cell>
          <cell r="J719" t="str">
            <v>Junior</v>
          </cell>
          <cell r="AE719">
            <v>19450000</v>
          </cell>
          <cell r="AF719">
            <v>0</v>
          </cell>
        </row>
        <row r="720">
          <cell r="A720" t="str">
            <v>Electric System</v>
          </cell>
          <cell r="C720">
            <v>49949</v>
          </cell>
          <cell r="D720">
            <v>5580000</v>
          </cell>
          <cell r="E720">
            <v>0.04</v>
          </cell>
          <cell r="J720" t="str">
            <v>Junior</v>
          </cell>
          <cell r="AE720">
            <v>5580000</v>
          </cell>
          <cell r="AF720">
            <v>0</v>
          </cell>
        </row>
        <row r="721">
          <cell r="A721" t="str">
            <v>Electric System</v>
          </cell>
          <cell r="C721">
            <v>50314</v>
          </cell>
          <cell r="D721">
            <v>5750000</v>
          </cell>
          <cell r="E721">
            <v>0.04</v>
          </cell>
          <cell r="J721" t="str">
            <v>Junior</v>
          </cell>
          <cell r="AE721">
            <v>5750000</v>
          </cell>
          <cell r="AF721">
            <v>0</v>
          </cell>
        </row>
        <row r="722">
          <cell r="A722" t="str">
            <v>Electric System</v>
          </cell>
          <cell r="C722">
            <v>43739</v>
          </cell>
          <cell r="D722">
            <v>725000</v>
          </cell>
          <cell r="E722">
            <v>0.02</v>
          </cell>
          <cell r="J722" t="str">
            <v>Senior</v>
          </cell>
          <cell r="AE722">
            <v>725000</v>
          </cell>
          <cell r="AF722">
            <v>0</v>
          </cell>
        </row>
        <row r="723">
          <cell r="A723" t="str">
            <v>Electric System</v>
          </cell>
          <cell r="C723">
            <v>46661</v>
          </cell>
          <cell r="D723">
            <v>1915000</v>
          </cell>
          <cell r="E723">
            <v>0.03</v>
          </cell>
          <cell r="J723" t="str">
            <v>Senior</v>
          </cell>
          <cell r="AE723">
            <v>1915000</v>
          </cell>
          <cell r="AF723">
            <v>0</v>
          </cell>
        </row>
        <row r="724">
          <cell r="A724" t="str">
            <v>Electric System</v>
          </cell>
          <cell r="C724">
            <v>47027</v>
          </cell>
          <cell r="D724">
            <v>1395000</v>
          </cell>
          <cell r="E724">
            <v>0.03</v>
          </cell>
          <cell r="J724" t="str">
            <v>Senior</v>
          </cell>
          <cell r="AE724">
            <v>1395000</v>
          </cell>
          <cell r="AF724">
            <v>0</v>
          </cell>
        </row>
        <row r="725">
          <cell r="A725" t="str">
            <v>Electric System</v>
          </cell>
          <cell r="C725">
            <v>47392</v>
          </cell>
          <cell r="D725">
            <v>1390000</v>
          </cell>
          <cell r="E725">
            <v>3.125E-2</v>
          </cell>
          <cell r="J725" t="str">
            <v>Senior</v>
          </cell>
          <cell r="AE725">
            <v>1390000</v>
          </cell>
          <cell r="AF725">
            <v>0</v>
          </cell>
        </row>
        <row r="726">
          <cell r="A726" t="str">
            <v>Electric System</v>
          </cell>
          <cell r="C726">
            <v>47757</v>
          </cell>
          <cell r="D726">
            <v>365000</v>
          </cell>
          <cell r="E726">
            <v>3.2500000000000001E-2</v>
          </cell>
          <cell r="J726" t="str">
            <v>Senior</v>
          </cell>
          <cell r="AE726">
            <v>365000</v>
          </cell>
          <cell r="AF726">
            <v>0</v>
          </cell>
        </row>
        <row r="727">
          <cell r="A727" t="str">
            <v>Electric System</v>
          </cell>
          <cell r="C727">
            <v>48122</v>
          </cell>
          <cell r="D727">
            <v>1180000</v>
          </cell>
          <cell r="E727">
            <v>3.2500000000000001E-2</v>
          </cell>
          <cell r="J727" t="str">
            <v>Senior</v>
          </cell>
          <cell r="AE727">
            <v>1180000</v>
          </cell>
          <cell r="AF727">
            <v>0</v>
          </cell>
        </row>
        <row r="728">
          <cell r="A728" t="str">
            <v>Electric System</v>
          </cell>
          <cell r="C728">
            <v>48488</v>
          </cell>
          <cell r="D728">
            <v>1180000</v>
          </cell>
          <cell r="E728">
            <v>3.3750000000000002E-2</v>
          </cell>
          <cell r="J728" t="str">
            <v>Senior</v>
          </cell>
          <cell r="AE728">
            <v>1180000</v>
          </cell>
          <cell r="AF728">
            <v>0</v>
          </cell>
        </row>
        <row r="729">
          <cell r="A729" t="str">
            <v>Electric System</v>
          </cell>
          <cell r="C729">
            <v>48853</v>
          </cell>
          <cell r="D729">
            <v>1385000</v>
          </cell>
          <cell r="E729">
            <v>3.6249999999999998E-2</v>
          </cell>
          <cell r="J729" t="str">
            <v>Senior</v>
          </cell>
          <cell r="AE729">
            <v>1385000</v>
          </cell>
          <cell r="AF729">
            <v>0</v>
          </cell>
        </row>
        <row r="730">
          <cell r="A730" t="str">
            <v>Electric System</v>
          </cell>
          <cell r="C730">
            <v>49218</v>
          </cell>
          <cell r="D730">
            <v>14190000</v>
          </cell>
          <cell r="E730">
            <v>3.6249999999999998E-2</v>
          </cell>
          <cell r="J730" t="str">
            <v>Senior</v>
          </cell>
          <cell r="AE730">
            <v>14190000</v>
          </cell>
          <cell r="AF730">
            <v>0</v>
          </cell>
        </row>
        <row r="731">
          <cell r="A731" t="str">
            <v>Electric System</v>
          </cell>
          <cell r="C731">
            <v>49583</v>
          </cell>
          <cell r="D731">
            <v>14425000</v>
          </cell>
          <cell r="E731">
            <v>3.6249999999999998E-2</v>
          </cell>
          <cell r="J731" t="str">
            <v>Senior</v>
          </cell>
          <cell r="AE731">
            <v>14425000</v>
          </cell>
          <cell r="AF731">
            <v>0</v>
          </cell>
        </row>
        <row r="732">
          <cell r="A732" t="str">
            <v>Electric System</v>
          </cell>
          <cell r="C732">
            <v>48853</v>
          </cell>
          <cell r="D732">
            <v>180000</v>
          </cell>
          <cell r="E732">
            <v>3.7499999999999999E-2</v>
          </cell>
          <cell r="J732" t="str">
            <v>Senior</v>
          </cell>
          <cell r="AE732">
            <v>180000</v>
          </cell>
          <cell r="AF732">
            <v>0</v>
          </cell>
        </row>
        <row r="733">
          <cell r="A733" t="str">
            <v>Electric System</v>
          </cell>
          <cell r="C733">
            <v>49218</v>
          </cell>
          <cell r="D733">
            <v>2595000</v>
          </cell>
          <cell r="E733">
            <v>3.7499999999999999E-2</v>
          </cell>
          <cell r="J733" t="str">
            <v>Senior</v>
          </cell>
          <cell r="AE733">
            <v>2595000</v>
          </cell>
          <cell r="AF733">
            <v>0</v>
          </cell>
        </row>
        <row r="734">
          <cell r="A734" t="str">
            <v>Electric System</v>
          </cell>
          <cell r="C734">
            <v>49583</v>
          </cell>
          <cell r="D734">
            <v>2640000</v>
          </cell>
          <cell r="E734">
            <v>3.7499999999999999E-2</v>
          </cell>
          <cell r="J734" t="str">
            <v>Senior</v>
          </cell>
          <cell r="AE734">
            <v>2640000</v>
          </cell>
          <cell r="AF734">
            <v>0</v>
          </cell>
        </row>
        <row r="735">
          <cell r="A735" t="str">
            <v>Electric System</v>
          </cell>
          <cell r="C735">
            <v>48853</v>
          </cell>
          <cell r="D735">
            <v>15000</v>
          </cell>
          <cell r="E735">
            <v>0.05</v>
          </cell>
          <cell r="J735" t="str">
            <v>Senior</v>
          </cell>
          <cell r="AE735">
            <v>15000</v>
          </cell>
          <cell r="AF735">
            <v>0</v>
          </cell>
        </row>
        <row r="736">
          <cell r="A736" t="str">
            <v>Electric System</v>
          </cell>
          <cell r="C736">
            <v>49218</v>
          </cell>
          <cell r="D736">
            <v>275000</v>
          </cell>
          <cell r="E736">
            <v>0.05</v>
          </cell>
          <cell r="J736" t="str">
            <v>Senior</v>
          </cell>
          <cell r="AE736">
            <v>275000</v>
          </cell>
          <cell r="AF736">
            <v>0</v>
          </cell>
        </row>
        <row r="737">
          <cell r="A737" t="str">
            <v>Electric System</v>
          </cell>
          <cell r="C737">
            <v>49583</v>
          </cell>
          <cell r="D737">
            <v>285000</v>
          </cell>
          <cell r="E737">
            <v>0.05</v>
          </cell>
          <cell r="J737" t="str">
            <v>Senior</v>
          </cell>
          <cell r="AE737">
            <v>285000</v>
          </cell>
          <cell r="AF737">
            <v>0</v>
          </cell>
        </row>
        <row r="738">
          <cell r="A738" t="str">
            <v>Electric System</v>
          </cell>
          <cell r="C738">
            <v>49949</v>
          </cell>
          <cell r="D738">
            <v>12725000</v>
          </cell>
          <cell r="E738">
            <v>3.7499999999999999E-2</v>
          </cell>
          <cell r="J738" t="str">
            <v>Senior</v>
          </cell>
          <cell r="AE738">
            <v>12725000</v>
          </cell>
          <cell r="AF738">
            <v>0</v>
          </cell>
        </row>
        <row r="739">
          <cell r="A739" t="str">
            <v>Electric System</v>
          </cell>
          <cell r="C739">
            <v>50314</v>
          </cell>
          <cell r="D739">
            <v>9180000</v>
          </cell>
          <cell r="E739">
            <v>3.7499999999999999E-2</v>
          </cell>
          <cell r="J739" t="str">
            <v>Senior</v>
          </cell>
          <cell r="AE739">
            <v>9180000</v>
          </cell>
          <cell r="AF739">
            <v>0</v>
          </cell>
        </row>
        <row r="740">
          <cell r="A740" t="str">
            <v>Electric System</v>
          </cell>
          <cell r="C740">
            <v>50679</v>
          </cell>
          <cell r="D740">
            <v>9005000</v>
          </cell>
          <cell r="E740">
            <v>3.7499999999999999E-2</v>
          </cell>
          <cell r="J740" t="str">
            <v>Senior</v>
          </cell>
          <cell r="AE740">
            <v>9005000</v>
          </cell>
          <cell r="AF740">
            <v>0</v>
          </cell>
        </row>
        <row r="741">
          <cell r="A741" t="str">
            <v>Electric System</v>
          </cell>
          <cell r="C741">
            <v>51044</v>
          </cell>
          <cell r="D741">
            <v>9090000</v>
          </cell>
          <cell r="E741">
            <v>3.7499999999999999E-2</v>
          </cell>
          <cell r="J741" t="str">
            <v>Senior</v>
          </cell>
          <cell r="AE741">
            <v>9090000</v>
          </cell>
          <cell r="AF741">
            <v>0</v>
          </cell>
        </row>
        <row r="742">
          <cell r="A742" t="str">
            <v>Electric System</v>
          </cell>
          <cell r="C742">
            <v>49949</v>
          </cell>
          <cell r="D742">
            <v>465000</v>
          </cell>
          <cell r="E742">
            <v>0.05</v>
          </cell>
          <cell r="J742" t="str">
            <v>Senior</v>
          </cell>
          <cell r="AE742">
            <v>465000</v>
          </cell>
          <cell r="AF742">
            <v>0</v>
          </cell>
        </row>
        <row r="743">
          <cell r="A743" t="str">
            <v>Electric System</v>
          </cell>
          <cell r="C743">
            <v>50314</v>
          </cell>
          <cell r="D743">
            <v>335000</v>
          </cell>
          <cell r="E743">
            <v>0.05</v>
          </cell>
          <cell r="J743" t="str">
            <v>Senior</v>
          </cell>
          <cell r="AE743">
            <v>335000</v>
          </cell>
          <cell r="AF743">
            <v>0</v>
          </cell>
        </row>
        <row r="744">
          <cell r="A744" t="str">
            <v>Electric System</v>
          </cell>
          <cell r="C744">
            <v>50679</v>
          </cell>
          <cell r="D744">
            <v>335000</v>
          </cell>
          <cell r="E744">
            <v>0.05</v>
          </cell>
          <cell r="J744" t="str">
            <v>Senior</v>
          </cell>
          <cell r="AE744">
            <v>335000</v>
          </cell>
          <cell r="AF744">
            <v>0</v>
          </cell>
        </row>
        <row r="745">
          <cell r="A745" t="str">
            <v>Electric System</v>
          </cell>
          <cell r="C745">
            <v>51044</v>
          </cell>
          <cell r="D745">
            <v>340000</v>
          </cell>
          <cell r="E745">
            <v>0.05</v>
          </cell>
          <cell r="J745" t="str">
            <v>Senior</v>
          </cell>
          <cell r="AE745">
            <v>340000</v>
          </cell>
          <cell r="AF745">
            <v>0</v>
          </cell>
        </row>
        <row r="746">
          <cell r="A746" t="str">
            <v>Electric System</v>
          </cell>
          <cell r="C746">
            <v>43374</v>
          </cell>
          <cell r="D746">
            <v>1530000</v>
          </cell>
          <cell r="E746">
            <v>0.05</v>
          </cell>
          <cell r="J746" t="str">
            <v>Junior</v>
          </cell>
          <cell r="AE746">
            <v>1530000</v>
          </cell>
          <cell r="AF746">
            <v>0</v>
          </cell>
        </row>
        <row r="747">
          <cell r="A747" t="str">
            <v>Electric System</v>
          </cell>
          <cell r="C747">
            <v>43739</v>
          </cell>
          <cell r="D747">
            <v>2780000</v>
          </cell>
          <cell r="E747">
            <v>0.05</v>
          </cell>
          <cell r="J747" t="str">
            <v>Junior</v>
          </cell>
          <cell r="AE747">
            <v>2780000</v>
          </cell>
          <cell r="AF747">
            <v>0</v>
          </cell>
        </row>
        <row r="748">
          <cell r="A748" t="str">
            <v>Electric System</v>
          </cell>
          <cell r="C748">
            <v>44105</v>
          </cell>
          <cell r="D748">
            <v>2890000</v>
          </cell>
          <cell r="E748">
            <v>0.05</v>
          </cell>
          <cell r="J748" t="str">
            <v>Junior</v>
          </cell>
          <cell r="AE748">
            <v>2890000</v>
          </cell>
          <cell r="AF748">
            <v>0</v>
          </cell>
        </row>
        <row r="749">
          <cell r="A749" t="str">
            <v>Electric System</v>
          </cell>
          <cell r="C749">
            <v>44470</v>
          </cell>
          <cell r="D749">
            <v>3045000</v>
          </cell>
          <cell r="E749">
            <v>0.05</v>
          </cell>
          <cell r="J749" t="str">
            <v>Junior</v>
          </cell>
          <cell r="AE749">
            <v>3045000</v>
          </cell>
          <cell r="AF749">
            <v>0</v>
          </cell>
        </row>
        <row r="750">
          <cell r="A750" t="str">
            <v>Electric System</v>
          </cell>
          <cell r="C750">
            <v>44835</v>
          </cell>
          <cell r="D750">
            <v>3150000</v>
          </cell>
          <cell r="E750">
            <v>0.05</v>
          </cell>
          <cell r="J750" t="str">
            <v>Junior</v>
          </cell>
          <cell r="AE750">
            <v>3150000</v>
          </cell>
          <cell r="AF750">
            <v>0</v>
          </cell>
        </row>
        <row r="751">
          <cell r="A751" t="str">
            <v>Electric System</v>
          </cell>
          <cell r="C751">
            <v>45200</v>
          </cell>
          <cell r="D751">
            <v>2395000</v>
          </cell>
          <cell r="E751">
            <v>0.05</v>
          </cell>
          <cell r="J751" t="str">
            <v>Junior</v>
          </cell>
          <cell r="AE751">
            <v>2395000</v>
          </cell>
          <cell r="AF751">
            <v>0</v>
          </cell>
        </row>
        <row r="752">
          <cell r="A752" t="str">
            <v>Electric System</v>
          </cell>
          <cell r="C752">
            <v>45931</v>
          </cell>
          <cell r="D752">
            <v>3330000</v>
          </cell>
          <cell r="E752">
            <v>0.05</v>
          </cell>
          <cell r="J752" t="str">
            <v>Junior</v>
          </cell>
          <cell r="AE752">
            <v>3330000</v>
          </cell>
          <cell r="AF752">
            <v>0</v>
          </cell>
        </row>
        <row r="753">
          <cell r="A753" t="str">
            <v>Electric System</v>
          </cell>
          <cell r="C753">
            <v>46296</v>
          </cell>
          <cell r="D753">
            <v>2655000</v>
          </cell>
          <cell r="E753">
            <v>0.03</v>
          </cell>
          <cell r="J753" t="str">
            <v>Junior</v>
          </cell>
          <cell r="AE753">
            <v>2655000</v>
          </cell>
          <cell r="AF753">
            <v>0</v>
          </cell>
        </row>
        <row r="754">
          <cell r="A754" t="str">
            <v>Electric System</v>
          </cell>
          <cell r="C754">
            <v>46661</v>
          </cell>
          <cell r="D754">
            <v>2785000</v>
          </cell>
          <cell r="E754">
            <v>0.05</v>
          </cell>
          <cell r="J754" t="str">
            <v>Junior</v>
          </cell>
          <cell r="AE754">
            <v>2785000</v>
          </cell>
          <cell r="AF754">
            <v>0</v>
          </cell>
        </row>
        <row r="755">
          <cell r="A755" t="str">
            <v>Electric System</v>
          </cell>
          <cell r="C755">
            <v>47027</v>
          </cell>
          <cell r="D755">
            <v>8850000</v>
          </cell>
          <cell r="E755">
            <v>0.03</v>
          </cell>
          <cell r="J755" t="str">
            <v>Junior</v>
          </cell>
          <cell r="AE755">
            <v>8850000</v>
          </cell>
          <cell r="AF755">
            <v>0</v>
          </cell>
        </row>
        <row r="756">
          <cell r="A756" t="str">
            <v>Electric System</v>
          </cell>
          <cell r="C756">
            <v>47392</v>
          </cell>
          <cell r="D756">
            <v>3940000</v>
          </cell>
          <cell r="E756">
            <v>0.05</v>
          </cell>
          <cell r="J756" t="str">
            <v>Junior</v>
          </cell>
          <cell r="AE756">
            <v>3940000</v>
          </cell>
          <cell r="AF756">
            <v>0</v>
          </cell>
        </row>
        <row r="757">
          <cell r="A757" t="str">
            <v>Electric System</v>
          </cell>
          <cell r="C757">
            <v>47757</v>
          </cell>
          <cell r="D757">
            <v>7235000</v>
          </cell>
          <cell r="E757">
            <v>3.1E-2</v>
          </cell>
          <cell r="J757" t="str">
            <v>Junior</v>
          </cell>
          <cell r="AE757">
            <v>7235000</v>
          </cell>
          <cell r="AF757">
            <v>0</v>
          </cell>
        </row>
        <row r="758">
          <cell r="A758" t="str">
            <v>Electric System</v>
          </cell>
          <cell r="C758">
            <v>43374</v>
          </cell>
          <cell r="D758">
            <v>2500000</v>
          </cell>
          <cell r="E758">
            <v>3.5000000000000003E-2</v>
          </cell>
          <cell r="J758" t="str">
            <v>Senior</v>
          </cell>
          <cell r="AE758">
            <v>2500000</v>
          </cell>
          <cell r="AF758">
            <v>0</v>
          </cell>
        </row>
        <row r="759">
          <cell r="A759" t="str">
            <v>Electric System</v>
          </cell>
          <cell r="C759">
            <v>43374</v>
          </cell>
          <cell r="D759">
            <v>6600000</v>
          </cell>
          <cell r="E759">
            <v>0.05</v>
          </cell>
          <cell r="J759" t="str">
            <v>Senior</v>
          </cell>
          <cell r="AE759">
            <v>6600000</v>
          </cell>
          <cell r="AF759">
            <v>0</v>
          </cell>
        </row>
        <row r="760">
          <cell r="A760" t="str">
            <v>Electric System</v>
          </cell>
          <cell r="C760">
            <v>43739</v>
          </cell>
          <cell r="D760">
            <v>8990000</v>
          </cell>
          <cell r="E760">
            <v>3.5000000000000003E-2</v>
          </cell>
          <cell r="J760" t="str">
            <v>Senior</v>
          </cell>
          <cell r="AE760">
            <v>8990000</v>
          </cell>
          <cell r="AF760">
            <v>0</v>
          </cell>
        </row>
        <row r="761">
          <cell r="A761" t="str">
            <v>Electric System</v>
          </cell>
          <cell r="C761">
            <v>44105</v>
          </cell>
          <cell r="D761">
            <v>12395000</v>
          </cell>
          <cell r="E761">
            <v>0.05</v>
          </cell>
          <cell r="J761" t="str">
            <v>Senior</v>
          </cell>
          <cell r="AE761">
            <v>12395000</v>
          </cell>
          <cell r="AF761">
            <v>0</v>
          </cell>
        </row>
        <row r="762">
          <cell r="A762" t="str">
            <v>Electric System</v>
          </cell>
          <cell r="C762">
            <v>44470</v>
          </cell>
          <cell r="D762">
            <v>12240000</v>
          </cell>
          <cell r="E762">
            <v>0.05</v>
          </cell>
          <cell r="J762" t="str">
            <v>Senior</v>
          </cell>
          <cell r="AE762">
            <v>12240000</v>
          </cell>
          <cell r="AF762">
            <v>0</v>
          </cell>
        </row>
        <row r="763">
          <cell r="A763" t="str">
            <v>Electric System</v>
          </cell>
          <cell r="C763">
            <v>44835</v>
          </cell>
          <cell r="D763">
            <v>10000</v>
          </cell>
          <cell r="E763">
            <v>0.04</v>
          </cell>
          <cell r="J763" t="str">
            <v>Senior</v>
          </cell>
          <cell r="AE763">
            <v>10000</v>
          </cell>
          <cell r="AF763">
            <v>0</v>
          </cell>
        </row>
        <row r="764">
          <cell r="A764" t="str">
            <v>Electric System</v>
          </cell>
          <cell r="C764">
            <v>44835</v>
          </cell>
          <cell r="D764">
            <v>15245000</v>
          </cell>
          <cell r="E764">
            <v>0.05</v>
          </cell>
          <cell r="J764" t="str">
            <v>Senior</v>
          </cell>
          <cell r="AE764">
            <v>15245000</v>
          </cell>
          <cell r="AF764">
            <v>0</v>
          </cell>
        </row>
        <row r="765">
          <cell r="A765" t="str">
            <v>Electric System</v>
          </cell>
          <cell r="C765">
            <v>45200</v>
          </cell>
          <cell r="D765">
            <v>8240000</v>
          </cell>
          <cell r="E765">
            <v>0.05</v>
          </cell>
          <cell r="J765" t="str">
            <v>Senior</v>
          </cell>
          <cell r="AE765">
            <v>8240000</v>
          </cell>
          <cell r="AF765">
            <v>0</v>
          </cell>
        </row>
        <row r="766">
          <cell r="A766" t="str">
            <v>Electric System</v>
          </cell>
          <cell r="C766">
            <v>45566</v>
          </cell>
          <cell r="D766">
            <v>4360000</v>
          </cell>
          <cell r="E766">
            <v>0.05</v>
          </cell>
          <cell r="J766" t="str">
            <v>Senior</v>
          </cell>
          <cell r="AE766">
            <v>4360000</v>
          </cell>
          <cell r="AF766">
            <v>0</v>
          </cell>
        </row>
        <row r="767">
          <cell r="A767" t="str">
            <v>Electric System</v>
          </cell>
          <cell r="C767">
            <v>46296</v>
          </cell>
          <cell r="D767">
            <v>180000</v>
          </cell>
          <cell r="E767">
            <v>0.03</v>
          </cell>
          <cell r="J767" t="str">
            <v>Senior</v>
          </cell>
          <cell r="AE767">
            <v>180000</v>
          </cell>
          <cell r="AF767">
            <v>0</v>
          </cell>
        </row>
        <row r="768">
          <cell r="A768" t="str">
            <v>Electric System</v>
          </cell>
          <cell r="C768">
            <v>46296</v>
          </cell>
          <cell r="D768">
            <v>4105000</v>
          </cell>
          <cell r="E768">
            <v>0.05</v>
          </cell>
          <cell r="J768" t="str">
            <v>Senior</v>
          </cell>
          <cell r="AE768">
            <v>4105000</v>
          </cell>
          <cell r="AF768">
            <v>0</v>
          </cell>
        </row>
        <row r="769">
          <cell r="A769" t="str">
            <v>Electric System</v>
          </cell>
          <cell r="C769">
            <v>43374</v>
          </cell>
          <cell r="D769">
            <v>2740000</v>
          </cell>
          <cell r="E769">
            <v>0.05</v>
          </cell>
          <cell r="J769" t="str">
            <v>Junior</v>
          </cell>
          <cell r="AE769">
            <v>2740000</v>
          </cell>
          <cell r="AF769">
            <v>0</v>
          </cell>
        </row>
        <row r="770">
          <cell r="A770" t="str">
            <v>Electric System</v>
          </cell>
          <cell r="C770">
            <v>43739</v>
          </cell>
          <cell r="D770">
            <v>2870000</v>
          </cell>
          <cell r="E770">
            <v>0.05</v>
          </cell>
          <cell r="J770" t="str">
            <v>Junior</v>
          </cell>
          <cell r="AE770">
            <v>2870000</v>
          </cell>
          <cell r="AF770">
            <v>0</v>
          </cell>
        </row>
        <row r="771">
          <cell r="A771" t="str">
            <v>Electric System</v>
          </cell>
          <cell r="C771">
            <v>44105</v>
          </cell>
          <cell r="D771">
            <v>2990000</v>
          </cell>
          <cell r="E771">
            <v>0.05</v>
          </cell>
          <cell r="J771" t="str">
            <v>Junior</v>
          </cell>
          <cell r="AE771">
            <v>2990000</v>
          </cell>
          <cell r="AF771">
            <v>0</v>
          </cell>
        </row>
        <row r="772">
          <cell r="A772" t="str">
            <v>Electric System</v>
          </cell>
          <cell r="C772">
            <v>44470</v>
          </cell>
          <cell r="D772">
            <v>5010000</v>
          </cell>
          <cell r="E772">
            <v>0.05</v>
          </cell>
          <cell r="J772" t="str">
            <v>Junior</v>
          </cell>
          <cell r="AE772">
            <v>5010000</v>
          </cell>
          <cell r="AF772">
            <v>0</v>
          </cell>
        </row>
        <row r="773">
          <cell r="A773" t="str">
            <v>Electric System</v>
          </cell>
          <cell r="C773">
            <v>44835</v>
          </cell>
          <cell r="D773">
            <v>5225000</v>
          </cell>
          <cell r="E773">
            <v>0.05</v>
          </cell>
          <cell r="J773" t="str">
            <v>Junior</v>
          </cell>
          <cell r="AE773">
            <v>5225000</v>
          </cell>
          <cell r="AF773">
            <v>0</v>
          </cell>
        </row>
        <row r="774">
          <cell r="A774" t="str">
            <v>Electric System</v>
          </cell>
          <cell r="C774">
            <v>45200</v>
          </cell>
          <cell r="D774">
            <v>1370000</v>
          </cell>
          <cell r="E774">
            <v>0.05</v>
          </cell>
          <cell r="J774" t="str">
            <v>Junior</v>
          </cell>
          <cell r="AE774">
            <v>1370000</v>
          </cell>
          <cell r="AF774">
            <v>0</v>
          </cell>
        </row>
        <row r="775">
          <cell r="A775" t="str">
            <v>Electric System</v>
          </cell>
          <cell r="C775">
            <v>46296</v>
          </cell>
          <cell r="D775">
            <v>1070000</v>
          </cell>
          <cell r="E775">
            <v>0.03</v>
          </cell>
          <cell r="J775" t="str">
            <v>Junior</v>
          </cell>
          <cell r="AE775">
            <v>1070000</v>
          </cell>
          <cell r="AF775">
            <v>0</v>
          </cell>
        </row>
        <row r="776">
          <cell r="A776" t="str">
            <v>Electric System</v>
          </cell>
          <cell r="C776">
            <v>46296</v>
          </cell>
          <cell r="D776">
            <v>25000</v>
          </cell>
          <cell r="E776">
            <v>0.03</v>
          </cell>
          <cell r="J776" t="str">
            <v>Senior</v>
          </cell>
          <cell r="AE776">
            <v>25000</v>
          </cell>
          <cell r="AF776">
            <v>0</v>
          </cell>
        </row>
        <row r="777">
          <cell r="A777" t="str">
            <v>Electric System</v>
          </cell>
          <cell r="C777">
            <v>46661</v>
          </cell>
          <cell r="D777">
            <v>25000</v>
          </cell>
          <cell r="E777">
            <v>0.03</v>
          </cell>
          <cell r="J777" t="str">
            <v>Senior</v>
          </cell>
          <cell r="AE777">
            <v>25000</v>
          </cell>
          <cell r="AF777">
            <v>0</v>
          </cell>
        </row>
        <row r="778">
          <cell r="A778" t="str">
            <v>Electric System</v>
          </cell>
          <cell r="C778">
            <v>47027</v>
          </cell>
          <cell r="D778">
            <v>25000</v>
          </cell>
          <cell r="E778">
            <v>3.2500000000000001E-2</v>
          </cell>
          <cell r="J778" t="str">
            <v>Senior</v>
          </cell>
          <cell r="AE778">
            <v>25000</v>
          </cell>
          <cell r="AF778">
            <v>0</v>
          </cell>
        </row>
        <row r="779">
          <cell r="A779" t="str">
            <v>Electric System</v>
          </cell>
          <cell r="C779">
            <v>47392</v>
          </cell>
          <cell r="D779">
            <v>30000</v>
          </cell>
          <cell r="E779">
            <v>3.3750000000000002E-2</v>
          </cell>
          <cell r="J779" t="str">
            <v>Senior</v>
          </cell>
          <cell r="AE779">
            <v>30000</v>
          </cell>
          <cell r="AF779">
            <v>0</v>
          </cell>
        </row>
        <row r="780">
          <cell r="A780" t="str">
            <v>Electric System</v>
          </cell>
          <cell r="C780">
            <v>47757</v>
          </cell>
          <cell r="D780">
            <v>25000</v>
          </cell>
          <cell r="E780">
            <v>3.5000000000000003E-2</v>
          </cell>
          <cell r="J780" t="str">
            <v>Senior</v>
          </cell>
          <cell r="AE780">
            <v>25000</v>
          </cell>
          <cell r="AF780">
            <v>0</v>
          </cell>
        </row>
        <row r="781">
          <cell r="A781" t="str">
            <v>Electric System</v>
          </cell>
          <cell r="C781">
            <v>48853</v>
          </cell>
          <cell r="D781">
            <v>190000</v>
          </cell>
          <cell r="E781">
            <v>3.5000000000000003E-2</v>
          </cell>
          <cell r="J781" t="str">
            <v>Senior</v>
          </cell>
          <cell r="AE781">
            <v>190000</v>
          </cell>
          <cell r="AF781">
            <v>0</v>
          </cell>
        </row>
        <row r="782">
          <cell r="A782" t="str">
            <v>Electric System</v>
          </cell>
          <cell r="C782">
            <v>49218</v>
          </cell>
          <cell r="D782">
            <v>65000</v>
          </cell>
          <cell r="E782">
            <v>0.04</v>
          </cell>
          <cell r="J782" t="str">
            <v>Senior</v>
          </cell>
          <cell r="AE782">
            <v>65000</v>
          </cell>
          <cell r="AF782">
            <v>0</v>
          </cell>
        </row>
        <row r="783">
          <cell r="A783" t="str">
            <v>Electric System</v>
          </cell>
          <cell r="C783">
            <v>49583</v>
          </cell>
          <cell r="D783">
            <v>305000</v>
          </cell>
          <cell r="E783">
            <v>0.04</v>
          </cell>
          <cell r="J783" t="str">
            <v>Senior</v>
          </cell>
          <cell r="AE783">
            <v>305000</v>
          </cell>
          <cell r="AF783">
            <v>0</v>
          </cell>
        </row>
        <row r="784">
          <cell r="A784" t="str">
            <v>Electric System</v>
          </cell>
          <cell r="C784">
            <v>49949</v>
          </cell>
          <cell r="D784">
            <v>315000</v>
          </cell>
          <cell r="E784">
            <v>0.04</v>
          </cell>
          <cell r="J784" t="str">
            <v>Senior</v>
          </cell>
          <cell r="AE784">
            <v>315000</v>
          </cell>
          <cell r="AF784">
            <v>0</v>
          </cell>
        </row>
        <row r="785">
          <cell r="A785" t="str">
            <v>Electric System</v>
          </cell>
          <cell r="C785">
            <v>50314</v>
          </cell>
          <cell r="D785">
            <v>330000</v>
          </cell>
          <cell r="E785">
            <v>0.04</v>
          </cell>
          <cell r="J785" t="str">
            <v>Senior</v>
          </cell>
          <cell r="AE785">
            <v>330000</v>
          </cell>
          <cell r="AF785">
            <v>0</v>
          </cell>
        </row>
        <row r="786">
          <cell r="A786" t="str">
            <v>Electric System</v>
          </cell>
          <cell r="C786">
            <v>50679</v>
          </cell>
          <cell r="D786">
            <v>340000</v>
          </cell>
          <cell r="E786">
            <v>0.04</v>
          </cell>
          <cell r="J786" t="str">
            <v>Senior</v>
          </cell>
          <cell r="AE786">
            <v>340000</v>
          </cell>
          <cell r="AF786">
            <v>0</v>
          </cell>
        </row>
        <row r="787">
          <cell r="A787" t="str">
            <v>Electric System</v>
          </cell>
          <cell r="C787">
            <v>49218</v>
          </cell>
          <cell r="D787">
            <v>170000</v>
          </cell>
          <cell r="E787">
            <v>0.05</v>
          </cell>
          <cell r="J787" t="str">
            <v>Senior</v>
          </cell>
          <cell r="AE787">
            <v>170000</v>
          </cell>
          <cell r="AF787">
            <v>0</v>
          </cell>
        </row>
        <row r="788">
          <cell r="A788" t="str">
            <v>Electric System</v>
          </cell>
          <cell r="C788">
            <v>49583</v>
          </cell>
          <cell r="D788">
            <v>1305000</v>
          </cell>
          <cell r="E788">
            <v>0.05</v>
          </cell>
          <cell r="J788" t="str">
            <v>Senior</v>
          </cell>
          <cell r="AE788">
            <v>1305000</v>
          </cell>
          <cell r="AF788">
            <v>0</v>
          </cell>
        </row>
        <row r="789">
          <cell r="A789" t="str">
            <v>Electric System</v>
          </cell>
          <cell r="C789">
            <v>49949</v>
          </cell>
          <cell r="D789">
            <v>1385000</v>
          </cell>
          <cell r="E789">
            <v>0.05</v>
          </cell>
          <cell r="J789" t="str">
            <v>Senior</v>
          </cell>
          <cell r="AE789">
            <v>1385000</v>
          </cell>
          <cell r="AF789">
            <v>0</v>
          </cell>
        </row>
        <row r="790">
          <cell r="A790" t="str">
            <v>Electric System</v>
          </cell>
          <cell r="C790">
            <v>50314</v>
          </cell>
          <cell r="D790">
            <v>1445000</v>
          </cell>
          <cell r="E790">
            <v>0.05</v>
          </cell>
          <cell r="J790" t="str">
            <v>Senior</v>
          </cell>
          <cell r="AE790">
            <v>1445000</v>
          </cell>
          <cell r="AF790">
            <v>0</v>
          </cell>
        </row>
        <row r="791">
          <cell r="A791" t="str">
            <v>Electric System</v>
          </cell>
          <cell r="C791">
            <v>50679</v>
          </cell>
          <cell r="D791">
            <v>1520000</v>
          </cell>
          <cell r="E791">
            <v>0.05</v>
          </cell>
          <cell r="J791" t="str">
            <v>Senior</v>
          </cell>
          <cell r="AE791">
            <v>1520000</v>
          </cell>
          <cell r="AF791">
            <v>0</v>
          </cell>
        </row>
        <row r="792">
          <cell r="A792" t="str">
            <v>Electric System</v>
          </cell>
          <cell r="C792">
            <v>43374</v>
          </cell>
          <cell r="D792">
            <v>1175000</v>
          </cell>
          <cell r="E792">
            <v>0.05</v>
          </cell>
          <cell r="J792" t="str">
            <v>Junior</v>
          </cell>
          <cell r="AE792">
            <v>1175000</v>
          </cell>
          <cell r="AF792">
            <v>0</v>
          </cell>
        </row>
        <row r="793">
          <cell r="A793" t="str">
            <v>Electric System</v>
          </cell>
          <cell r="C793">
            <v>43739</v>
          </cell>
          <cell r="D793">
            <v>190000</v>
          </cell>
          <cell r="E793">
            <v>1.375E-2</v>
          </cell>
          <cell r="J793" t="str">
            <v>Junior</v>
          </cell>
          <cell r="AE793">
            <v>190000</v>
          </cell>
          <cell r="AF793">
            <v>0</v>
          </cell>
        </row>
        <row r="794">
          <cell r="A794" t="str">
            <v>Electric System</v>
          </cell>
          <cell r="C794">
            <v>43739</v>
          </cell>
          <cell r="D794">
            <v>695000</v>
          </cell>
          <cell r="E794">
            <v>0.05</v>
          </cell>
          <cell r="J794" t="str">
            <v>Junior</v>
          </cell>
          <cell r="AE794">
            <v>695000</v>
          </cell>
          <cell r="AF794">
            <v>0</v>
          </cell>
        </row>
        <row r="795">
          <cell r="A795" t="str">
            <v>Electric System</v>
          </cell>
          <cell r="C795">
            <v>44470</v>
          </cell>
          <cell r="D795">
            <v>1740000</v>
          </cell>
          <cell r="E795">
            <v>0.05</v>
          </cell>
          <cell r="J795" t="str">
            <v>Junior</v>
          </cell>
          <cell r="AE795">
            <v>1740000</v>
          </cell>
          <cell r="AF795">
            <v>0</v>
          </cell>
        </row>
        <row r="796">
          <cell r="A796" t="str">
            <v>Electric System</v>
          </cell>
          <cell r="C796">
            <v>45566</v>
          </cell>
          <cell r="D796">
            <v>1000000</v>
          </cell>
          <cell r="E796">
            <v>0.05</v>
          </cell>
          <cell r="J796" t="str">
            <v>Junior</v>
          </cell>
          <cell r="AE796">
            <v>1000000</v>
          </cell>
          <cell r="AF796">
            <v>0</v>
          </cell>
        </row>
        <row r="797">
          <cell r="A797" t="str">
            <v>Electric System</v>
          </cell>
          <cell r="C797">
            <v>45931</v>
          </cell>
          <cell r="D797">
            <v>270000</v>
          </cell>
          <cell r="E797">
            <v>2.75E-2</v>
          </cell>
          <cell r="J797" t="str">
            <v>Junior</v>
          </cell>
          <cell r="AE797">
            <v>270000</v>
          </cell>
          <cell r="AF797">
            <v>0</v>
          </cell>
        </row>
        <row r="798">
          <cell r="A798" t="str">
            <v>Electric System</v>
          </cell>
          <cell r="C798">
            <v>45931</v>
          </cell>
          <cell r="D798">
            <v>1135000</v>
          </cell>
          <cell r="E798">
            <v>0.05</v>
          </cell>
          <cell r="J798" t="str">
            <v>Junior</v>
          </cell>
          <cell r="AE798">
            <v>1135000</v>
          </cell>
          <cell r="AF798">
            <v>0</v>
          </cell>
        </row>
        <row r="799">
          <cell r="A799" t="str">
            <v>Electric System</v>
          </cell>
          <cell r="C799">
            <v>46296</v>
          </cell>
          <cell r="D799">
            <v>2885000</v>
          </cell>
          <cell r="E799">
            <v>0.03</v>
          </cell>
          <cell r="J799" t="str">
            <v>Junior</v>
          </cell>
          <cell r="AE799">
            <v>2885000</v>
          </cell>
          <cell r="AF799">
            <v>0</v>
          </cell>
        </row>
        <row r="800">
          <cell r="A800" t="str">
            <v>Electric System</v>
          </cell>
          <cell r="C800">
            <v>46661</v>
          </cell>
          <cell r="D800">
            <v>515000</v>
          </cell>
          <cell r="E800">
            <v>3.2500000000000001E-2</v>
          </cell>
          <cell r="J800" t="str">
            <v>Junior</v>
          </cell>
          <cell r="AE800">
            <v>515000</v>
          </cell>
          <cell r="AF800">
            <v>0</v>
          </cell>
        </row>
        <row r="801">
          <cell r="A801" t="str">
            <v>Electric System</v>
          </cell>
          <cell r="C801">
            <v>46661</v>
          </cell>
          <cell r="D801">
            <v>1430000</v>
          </cell>
          <cell r="E801">
            <v>0.05</v>
          </cell>
          <cell r="J801" t="str">
            <v>Junior</v>
          </cell>
          <cell r="AE801">
            <v>1430000</v>
          </cell>
          <cell r="AF801">
            <v>0</v>
          </cell>
        </row>
        <row r="802">
          <cell r="A802" t="str">
            <v>Electric System</v>
          </cell>
          <cell r="C802">
            <v>47027</v>
          </cell>
          <cell r="D802">
            <v>490000</v>
          </cell>
          <cell r="E802">
            <v>3.3750000000000002E-2</v>
          </cell>
          <cell r="J802" t="str">
            <v>Junior</v>
          </cell>
          <cell r="AE802">
            <v>490000</v>
          </cell>
          <cell r="AF802">
            <v>0</v>
          </cell>
        </row>
        <row r="803">
          <cell r="A803" t="str">
            <v>Electric System</v>
          </cell>
          <cell r="C803">
            <v>47027</v>
          </cell>
          <cell r="D803">
            <v>1905000</v>
          </cell>
          <cell r="E803">
            <v>0.05</v>
          </cell>
          <cell r="J803" t="str">
            <v>Junior</v>
          </cell>
          <cell r="AE803">
            <v>1905000</v>
          </cell>
          <cell r="AF803">
            <v>0</v>
          </cell>
        </row>
        <row r="804">
          <cell r="A804" t="str">
            <v>Electric System</v>
          </cell>
          <cell r="C804">
            <v>47392</v>
          </cell>
          <cell r="D804">
            <v>740000</v>
          </cell>
          <cell r="E804">
            <v>3.5000000000000003E-2</v>
          </cell>
          <cell r="J804" t="str">
            <v>Junior</v>
          </cell>
          <cell r="AE804">
            <v>740000</v>
          </cell>
          <cell r="AF804">
            <v>0</v>
          </cell>
        </row>
        <row r="805">
          <cell r="A805" t="str">
            <v>Electric System</v>
          </cell>
          <cell r="C805">
            <v>47392</v>
          </cell>
          <cell r="D805">
            <v>1765000</v>
          </cell>
          <cell r="E805">
            <v>0.05</v>
          </cell>
          <cell r="J805" t="str">
            <v>Junior</v>
          </cell>
          <cell r="AE805">
            <v>1765000</v>
          </cell>
          <cell r="AF805">
            <v>0</v>
          </cell>
        </row>
        <row r="806">
          <cell r="A806" t="str">
            <v>Electric System</v>
          </cell>
          <cell r="C806">
            <v>47757</v>
          </cell>
          <cell r="D806">
            <v>2900000</v>
          </cell>
          <cell r="E806">
            <v>3.5000000000000003E-2</v>
          </cell>
          <cell r="J806" t="str">
            <v>Junior</v>
          </cell>
          <cell r="AE806">
            <v>2900000</v>
          </cell>
          <cell r="AF806">
            <v>0</v>
          </cell>
        </row>
        <row r="807">
          <cell r="A807" t="str">
            <v>Electric System</v>
          </cell>
          <cell r="C807">
            <v>48122</v>
          </cell>
          <cell r="D807">
            <v>3270000</v>
          </cell>
          <cell r="E807">
            <v>0.05</v>
          </cell>
          <cell r="J807" t="str">
            <v>Junior</v>
          </cell>
          <cell r="AE807">
            <v>3270000</v>
          </cell>
          <cell r="AF807">
            <v>0</v>
          </cell>
        </row>
        <row r="808">
          <cell r="A808" t="str">
            <v>Electric System</v>
          </cell>
          <cell r="C808">
            <v>48488</v>
          </cell>
          <cell r="D808">
            <v>3520000</v>
          </cell>
          <cell r="E808">
            <v>0.05</v>
          </cell>
          <cell r="J808" t="str">
            <v>Junior</v>
          </cell>
          <cell r="AE808">
            <v>3520000</v>
          </cell>
          <cell r="AF808">
            <v>0</v>
          </cell>
        </row>
        <row r="809">
          <cell r="A809" t="str">
            <v>Electric System</v>
          </cell>
          <cell r="C809">
            <v>48853</v>
          </cell>
          <cell r="D809">
            <v>3695000</v>
          </cell>
          <cell r="E809">
            <v>3.6249999999999998E-2</v>
          </cell>
          <cell r="J809" t="str">
            <v>Junior</v>
          </cell>
          <cell r="AE809">
            <v>3695000</v>
          </cell>
          <cell r="AF809">
            <v>0</v>
          </cell>
        </row>
        <row r="810">
          <cell r="A810" t="str">
            <v>Electric System</v>
          </cell>
          <cell r="C810">
            <v>49218</v>
          </cell>
          <cell r="D810">
            <v>4035000</v>
          </cell>
          <cell r="E810">
            <v>0.05</v>
          </cell>
          <cell r="J810" t="str">
            <v>Junior</v>
          </cell>
          <cell r="AE810">
            <v>4035000</v>
          </cell>
          <cell r="AF810">
            <v>0</v>
          </cell>
        </row>
        <row r="811">
          <cell r="A811" t="str">
            <v>Electric System</v>
          </cell>
          <cell r="C811">
            <v>49583</v>
          </cell>
          <cell r="D811">
            <v>8280000</v>
          </cell>
          <cell r="E811">
            <v>0.05</v>
          </cell>
          <cell r="J811" t="str">
            <v>Junior</v>
          </cell>
          <cell r="AE811">
            <v>8280000</v>
          </cell>
          <cell r="AF811">
            <v>0</v>
          </cell>
        </row>
        <row r="812">
          <cell r="A812" t="str">
            <v>Electric System</v>
          </cell>
          <cell r="C812">
            <v>49949</v>
          </cell>
          <cell r="D812">
            <v>8695000</v>
          </cell>
          <cell r="E812">
            <v>0.05</v>
          </cell>
          <cell r="J812" t="str">
            <v>Junior</v>
          </cell>
          <cell r="AE812">
            <v>8695000</v>
          </cell>
          <cell r="AF812">
            <v>0</v>
          </cell>
        </row>
        <row r="813">
          <cell r="A813" t="str">
            <v>Electric System</v>
          </cell>
          <cell r="C813">
            <v>50314</v>
          </cell>
          <cell r="D813">
            <v>9125000</v>
          </cell>
          <cell r="E813">
            <v>0.05</v>
          </cell>
          <cell r="J813" t="str">
            <v>Junior</v>
          </cell>
          <cell r="AE813">
            <v>9125000</v>
          </cell>
          <cell r="AF813">
            <v>0</v>
          </cell>
        </row>
        <row r="814">
          <cell r="A814" t="str">
            <v>Electric System</v>
          </cell>
          <cell r="C814">
            <v>49218</v>
          </cell>
          <cell r="D814">
            <v>1880000</v>
          </cell>
          <cell r="E814">
            <v>0.04</v>
          </cell>
          <cell r="J814" t="str">
            <v>Junior</v>
          </cell>
          <cell r="AE814">
            <v>1880000</v>
          </cell>
          <cell r="AF814">
            <v>0</v>
          </cell>
        </row>
        <row r="815">
          <cell r="A815" t="str">
            <v>Electric System</v>
          </cell>
          <cell r="C815">
            <v>49583</v>
          </cell>
          <cell r="D815">
            <v>1955000</v>
          </cell>
          <cell r="E815">
            <v>0.04</v>
          </cell>
          <cell r="J815" t="str">
            <v>Junior</v>
          </cell>
          <cell r="AE815">
            <v>1955000</v>
          </cell>
          <cell r="AF815">
            <v>0</v>
          </cell>
        </row>
        <row r="816">
          <cell r="A816" t="str">
            <v>Electric System</v>
          </cell>
          <cell r="C816">
            <v>49949</v>
          </cell>
          <cell r="D816">
            <v>2030000</v>
          </cell>
          <cell r="E816">
            <v>0.04</v>
          </cell>
          <cell r="J816" t="str">
            <v>Junior</v>
          </cell>
          <cell r="AE816">
            <v>2030000</v>
          </cell>
          <cell r="AF816">
            <v>0</v>
          </cell>
        </row>
        <row r="817">
          <cell r="A817" t="str">
            <v>Electric System</v>
          </cell>
          <cell r="C817">
            <v>50314</v>
          </cell>
          <cell r="D817">
            <v>2110000</v>
          </cell>
          <cell r="E817">
            <v>0.04</v>
          </cell>
          <cell r="J817" t="str">
            <v>Junior</v>
          </cell>
          <cell r="AE817">
            <v>2110000</v>
          </cell>
          <cell r="AF817">
            <v>0</v>
          </cell>
        </row>
        <row r="818">
          <cell r="A818" t="str">
            <v>Electric System</v>
          </cell>
          <cell r="C818">
            <v>50679</v>
          </cell>
          <cell r="D818">
            <v>10900000</v>
          </cell>
          <cell r="E818">
            <v>0.04</v>
          </cell>
          <cell r="J818" t="str">
            <v>Junior</v>
          </cell>
          <cell r="AE818">
            <v>10900000</v>
          </cell>
          <cell r="AF818">
            <v>0</v>
          </cell>
        </row>
        <row r="819">
          <cell r="A819" t="str">
            <v>Electric System</v>
          </cell>
          <cell r="C819">
            <v>43374</v>
          </cell>
          <cell r="D819">
            <v>4295000</v>
          </cell>
          <cell r="E819">
            <v>0.04</v>
          </cell>
          <cell r="J819" t="str">
            <v>Senior</v>
          </cell>
          <cell r="AE819">
            <v>4295000</v>
          </cell>
          <cell r="AF819">
            <v>0</v>
          </cell>
        </row>
        <row r="820">
          <cell r="A820" t="str">
            <v>Electric System</v>
          </cell>
          <cell r="C820">
            <v>43739</v>
          </cell>
          <cell r="D820">
            <v>1700000</v>
          </cell>
          <cell r="E820">
            <v>0.05</v>
          </cell>
          <cell r="J820" t="str">
            <v>Senior</v>
          </cell>
          <cell r="AE820">
            <v>1700000</v>
          </cell>
          <cell r="AF820">
            <v>0</v>
          </cell>
        </row>
        <row r="821">
          <cell r="A821" t="str">
            <v>Electric System</v>
          </cell>
          <cell r="C821">
            <v>44105</v>
          </cell>
          <cell r="D821">
            <v>1745000</v>
          </cell>
          <cell r="E821">
            <v>0.05</v>
          </cell>
          <cell r="J821" t="str">
            <v>Senior</v>
          </cell>
          <cell r="AE821">
            <v>1745000</v>
          </cell>
          <cell r="AF821">
            <v>0</v>
          </cell>
        </row>
        <row r="822">
          <cell r="A822" t="str">
            <v>Electric System</v>
          </cell>
          <cell r="C822">
            <v>44470</v>
          </cell>
          <cell r="D822">
            <v>1910000</v>
          </cell>
          <cell r="E822">
            <v>0.05</v>
          </cell>
          <cell r="J822" t="str">
            <v>Senior</v>
          </cell>
          <cell r="AE822">
            <v>1910000</v>
          </cell>
          <cell r="AF822">
            <v>0</v>
          </cell>
        </row>
        <row r="823">
          <cell r="A823" t="str">
            <v>Electric System</v>
          </cell>
          <cell r="C823">
            <v>44835</v>
          </cell>
          <cell r="D823">
            <v>1950000</v>
          </cell>
          <cell r="E823">
            <v>0.05</v>
          </cell>
          <cell r="J823" t="str">
            <v>Senior</v>
          </cell>
          <cell r="AE823">
            <v>1950000</v>
          </cell>
          <cell r="AF823">
            <v>0</v>
          </cell>
        </row>
        <row r="824">
          <cell r="A824" t="str">
            <v>Electric System</v>
          </cell>
          <cell r="C824">
            <v>45200</v>
          </cell>
          <cell r="D824">
            <v>2105000</v>
          </cell>
          <cell r="E824">
            <v>0.05</v>
          </cell>
          <cell r="J824" t="str">
            <v>Senior</v>
          </cell>
          <cell r="AE824">
            <v>2105000</v>
          </cell>
          <cell r="AF824">
            <v>0</v>
          </cell>
        </row>
        <row r="825">
          <cell r="A825" t="str">
            <v>Electric System</v>
          </cell>
          <cell r="C825">
            <v>45566</v>
          </cell>
          <cell r="D825">
            <v>1015000</v>
          </cell>
          <cell r="E825">
            <v>0.05</v>
          </cell>
          <cell r="J825" t="str">
            <v>Senior</v>
          </cell>
          <cell r="AE825">
            <v>1015000</v>
          </cell>
          <cell r="AF825">
            <v>0</v>
          </cell>
        </row>
        <row r="826">
          <cell r="A826" t="str">
            <v>Electric System</v>
          </cell>
          <cell r="C826">
            <v>45931</v>
          </cell>
          <cell r="D826">
            <v>680000</v>
          </cell>
          <cell r="E826">
            <v>0.05</v>
          </cell>
          <cell r="J826" t="str">
            <v>Senior</v>
          </cell>
          <cell r="AE826">
            <v>680000</v>
          </cell>
          <cell r="AF826">
            <v>0</v>
          </cell>
        </row>
        <row r="827">
          <cell r="A827" t="str">
            <v>Electric System</v>
          </cell>
          <cell r="C827">
            <v>46296</v>
          </cell>
          <cell r="D827">
            <v>685000</v>
          </cell>
          <cell r="E827">
            <v>0.05</v>
          </cell>
          <cell r="J827" t="str">
            <v>Senior</v>
          </cell>
          <cell r="AE827">
            <v>685000</v>
          </cell>
          <cell r="AF827">
            <v>0</v>
          </cell>
        </row>
        <row r="828">
          <cell r="A828" t="str">
            <v>Electric System</v>
          </cell>
          <cell r="C828">
            <v>46661</v>
          </cell>
          <cell r="D828">
            <v>740000</v>
          </cell>
          <cell r="E828">
            <v>0.05</v>
          </cell>
          <cell r="J828" t="str">
            <v>Senior</v>
          </cell>
          <cell r="AE828">
            <v>740000</v>
          </cell>
          <cell r="AF828">
            <v>0</v>
          </cell>
        </row>
        <row r="829">
          <cell r="A829" t="str">
            <v>Electric System</v>
          </cell>
          <cell r="C829">
            <v>47027</v>
          </cell>
          <cell r="D829">
            <v>790000</v>
          </cell>
          <cell r="E829">
            <v>0.05</v>
          </cell>
          <cell r="J829" t="str">
            <v>Senior</v>
          </cell>
          <cell r="AE829">
            <v>790000</v>
          </cell>
          <cell r="AF829">
            <v>0</v>
          </cell>
        </row>
        <row r="830">
          <cell r="A830" t="str">
            <v>Electric System</v>
          </cell>
          <cell r="C830">
            <v>47392</v>
          </cell>
          <cell r="D830">
            <v>845000</v>
          </cell>
          <cell r="E830">
            <v>4.5999999999999999E-2</v>
          </cell>
          <cell r="J830" t="str">
            <v>Senior</v>
          </cell>
          <cell r="AE830">
            <v>845000</v>
          </cell>
          <cell r="AF830">
            <v>0</v>
          </cell>
        </row>
        <row r="831">
          <cell r="A831" t="str">
            <v>Electric System</v>
          </cell>
          <cell r="C831">
            <v>47757</v>
          </cell>
          <cell r="D831">
            <v>875000</v>
          </cell>
          <cell r="E831">
            <v>4.5999999999999999E-2</v>
          </cell>
          <cell r="J831" t="str">
            <v>Senior</v>
          </cell>
          <cell r="AE831">
            <v>875000</v>
          </cell>
          <cell r="AF831">
            <v>0</v>
          </cell>
        </row>
        <row r="832">
          <cell r="A832" t="str">
            <v>Electric System</v>
          </cell>
          <cell r="C832">
            <v>43374</v>
          </cell>
          <cell r="D832">
            <v>14125000</v>
          </cell>
          <cell r="E832">
            <v>0.05</v>
          </cell>
          <cell r="J832" t="str">
            <v>Junior</v>
          </cell>
          <cell r="AE832">
            <v>14125000</v>
          </cell>
          <cell r="AF832">
            <v>0</v>
          </cell>
        </row>
        <row r="833">
          <cell r="A833" t="str">
            <v>Electric System</v>
          </cell>
          <cell r="C833">
            <v>43739</v>
          </cell>
          <cell r="D833">
            <v>20830000</v>
          </cell>
          <cell r="E833">
            <v>0.05</v>
          </cell>
          <cell r="J833" t="str">
            <v>Junior</v>
          </cell>
          <cell r="AE833">
            <v>20830000</v>
          </cell>
          <cell r="AF833">
            <v>0</v>
          </cell>
        </row>
        <row r="834">
          <cell r="A834" t="str">
            <v>Electric System</v>
          </cell>
          <cell r="C834">
            <v>44105</v>
          </cell>
          <cell r="D834">
            <v>11240000</v>
          </cell>
          <cell r="E834">
            <v>0.05</v>
          </cell>
          <cell r="J834" t="str">
            <v>Junior</v>
          </cell>
          <cell r="AE834">
            <v>11240000</v>
          </cell>
          <cell r="AF834">
            <v>0</v>
          </cell>
        </row>
        <row r="835">
          <cell r="A835" t="str">
            <v>Electric System</v>
          </cell>
          <cell r="C835">
            <v>44470</v>
          </cell>
          <cell r="D835">
            <v>5485000</v>
          </cell>
          <cell r="E835">
            <v>0.05</v>
          </cell>
          <cell r="J835" t="str">
            <v>Junior</v>
          </cell>
          <cell r="AE835">
            <v>5485000</v>
          </cell>
          <cell r="AF835">
            <v>0</v>
          </cell>
        </row>
        <row r="836">
          <cell r="A836" t="str">
            <v>Electric System</v>
          </cell>
          <cell r="C836">
            <v>44835</v>
          </cell>
          <cell r="D836">
            <v>7635000</v>
          </cell>
          <cell r="E836">
            <v>0.05</v>
          </cell>
          <cell r="J836" t="str">
            <v>Junior</v>
          </cell>
          <cell r="AE836">
            <v>7635000</v>
          </cell>
          <cell r="AF836">
            <v>0</v>
          </cell>
        </row>
        <row r="837">
          <cell r="A837" t="str">
            <v>Electric System</v>
          </cell>
          <cell r="C837">
            <v>45200</v>
          </cell>
          <cell r="D837">
            <v>8950000</v>
          </cell>
          <cell r="E837">
            <v>0.05</v>
          </cell>
          <cell r="J837" t="str">
            <v>Junior</v>
          </cell>
          <cell r="AE837">
            <v>8950000</v>
          </cell>
          <cell r="AF837">
            <v>0</v>
          </cell>
        </row>
        <row r="838">
          <cell r="A838" t="str">
            <v>Electric System</v>
          </cell>
          <cell r="C838">
            <v>45566</v>
          </cell>
          <cell r="D838">
            <v>5735000</v>
          </cell>
          <cell r="E838">
            <v>0.05</v>
          </cell>
          <cell r="J838" t="str">
            <v>Junior</v>
          </cell>
          <cell r="AE838">
            <v>5735000</v>
          </cell>
          <cell r="AF838">
            <v>0</v>
          </cell>
        </row>
        <row r="839">
          <cell r="A839" t="str">
            <v>Electric System</v>
          </cell>
          <cell r="C839">
            <v>45931</v>
          </cell>
          <cell r="D839">
            <v>4210000</v>
          </cell>
          <cell r="E839">
            <v>0.04</v>
          </cell>
          <cell r="J839" t="str">
            <v>Junior</v>
          </cell>
          <cell r="AE839">
            <v>4210000</v>
          </cell>
          <cell r="AF839">
            <v>0</v>
          </cell>
        </row>
        <row r="840">
          <cell r="A840" t="str">
            <v>Electric System</v>
          </cell>
          <cell r="C840">
            <v>45931</v>
          </cell>
          <cell r="D840">
            <v>3385000</v>
          </cell>
          <cell r="E840">
            <v>0.05</v>
          </cell>
          <cell r="J840" t="str">
            <v>Junior</v>
          </cell>
          <cell r="AE840">
            <v>3385000</v>
          </cell>
          <cell r="AF840">
            <v>0</v>
          </cell>
        </row>
        <row r="841">
          <cell r="A841" t="str">
            <v>Electric System</v>
          </cell>
          <cell r="C841">
            <v>46296</v>
          </cell>
          <cell r="D841">
            <v>1620000</v>
          </cell>
          <cell r="E841">
            <v>4.1250000000000002E-2</v>
          </cell>
          <cell r="J841" t="str">
            <v>Junior</v>
          </cell>
          <cell r="AE841">
            <v>1620000</v>
          </cell>
          <cell r="AF841">
            <v>0</v>
          </cell>
        </row>
        <row r="842">
          <cell r="A842" t="str">
            <v>Electric System</v>
          </cell>
          <cell r="C842">
            <v>46296</v>
          </cell>
          <cell r="D842">
            <v>520000</v>
          </cell>
          <cell r="E842">
            <v>5.2499999999999998E-2</v>
          </cell>
          <cell r="J842" t="str">
            <v>Junior</v>
          </cell>
          <cell r="AE842">
            <v>520000</v>
          </cell>
          <cell r="AF842">
            <v>0</v>
          </cell>
        </row>
        <row r="843">
          <cell r="A843" t="str">
            <v>Electric System</v>
          </cell>
          <cell r="C843">
            <v>46661</v>
          </cell>
          <cell r="D843">
            <v>395000</v>
          </cell>
          <cell r="E843">
            <v>4.3749999999999997E-2</v>
          </cell>
          <cell r="J843" t="str">
            <v>Junior</v>
          </cell>
          <cell r="AE843">
            <v>395000</v>
          </cell>
          <cell r="AF843">
            <v>0</v>
          </cell>
        </row>
        <row r="844">
          <cell r="A844" t="str">
            <v>Electric System</v>
          </cell>
          <cell r="C844">
            <v>46661</v>
          </cell>
          <cell r="D844">
            <v>90000</v>
          </cell>
          <cell r="E844">
            <v>0.05</v>
          </cell>
          <cell r="J844" t="str">
            <v>Junior</v>
          </cell>
          <cell r="AE844">
            <v>90000</v>
          </cell>
          <cell r="AF844">
            <v>0</v>
          </cell>
        </row>
        <row r="845">
          <cell r="A845" t="str">
            <v>Electric System</v>
          </cell>
          <cell r="C845">
            <v>46661</v>
          </cell>
          <cell r="D845">
            <v>1460000</v>
          </cell>
          <cell r="E845">
            <v>5.2499999999999998E-2</v>
          </cell>
          <cell r="J845" t="str">
            <v>Junior</v>
          </cell>
          <cell r="AE845">
            <v>1460000</v>
          </cell>
          <cell r="AF845">
            <v>0</v>
          </cell>
        </row>
        <row r="846">
          <cell r="A846" t="str">
            <v>Electric System</v>
          </cell>
          <cell r="C846">
            <v>47027</v>
          </cell>
          <cell r="D846">
            <v>380000</v>
          </cell>
          <cell r="E846">
            <v>4.4999999999999998E-2</v>
          </cell>
          <cell r="J846" t="str">
            <v>Junior</v>
          </cell>
          <cell r="AE846">
            <v>380000</v>
          </cell>
          <cell r="AF846">
            <v>0</v>
          </cell>
        </row>
        <row r="847">
          <cell r="A847" t="str">
            <v>Electric System</v>
          </cell>
          <cell r="C847">
            <v>47392</v>
          </cell>
          <cell r="D847">
            <v>90000</v>
          </cell>
          <cell r="E847">
            <v>4.6249999999999999E-2</v>
          </cell>
          <cell r="J847" t="str">
            <v>Junior</v>
          </cell>
          <cell r="AE847">
            <v>90000</v>
          </cell>
          <cell r="AF847">
            <v>0</v>
          </cell>
        </row>
        <row r="848">
          <cell r="A848" t="str">
            <v>Electric System</v>
          </cell>
          <cell r="C848">
            <v>47757</v>
          </cell>
          <cell r="D848">
            <v>225000</v>
          </cell>
          <cell r="E848">
            <v>4.7500000000000001E-2</v>
          </cell>
          <cell r="J848" t="str">
            <v>Junior</v>
          </cell>
          <cell r="AE848">
            <v>225000</v>
          </cell>
          <cell r="AF848">
            <v>0</v>
          </cell>
        </row>
        <row r="849">
          <cell r="A849" t="str">
            <v>Electric System</v>
          </cell>
          <cell r="C849">
            <v>48122</v>
          </cell>
          <cell r="D849">
            <v>275000</v>
          </cell>
          <cell r="E849">
            <v>4.7500000000000001E-2</v>
          </cell>
          <cell r="J849" t="str">
            <v>Junior</v>
          </cell>
          <cell r="AE849">
            <v>275000</v>
          </cell>
          <cell r="AF849">
            <v>0</v>
          </cell>
        </row>
        <row r="850">
          <cell r="A850" t="str">
            <v>Electric System</v>
          </cell>
          <cell r="C850">
            <v>48488</v>
          </cell>
          <cell r="D850">
            <v>610000</v>
          </cell>
          <cell r="E850">
            <v>4.7500000000000001E-2</v>
          </cell>
          <cell r="J850" t="str">
            <v>Junior</v>
          </cell>
          <cell r="AE850">
            <v>610000</v>
          </cell>
          <cell r="AF850">
            <v>0</v>
          </cell>
        </row>
        <row r="851">
          <cell r="A851" t="str">
            <v>Electric System</v>
          </cell>
          <cell r="C851">
            <v>48853</v>
          </cell>
          <cell r="D851">
            <v>525000</v>
          </cell>
          <cell r="E851">
            <v>4.7500000000000001E-2</v>
          </cell>
          <cell r="J851" t="str">
            <v>Junior</v>
          </cell>
          <cell r="AE851">
            <v>525000</v>
          </cell>
          <cell r="AF851">
            <v>0</v>
          </cell>
        </row>
        <row r="852">
          <cell r="A852" t="str">
            <v>Electric System</v>
          </cell>
          <cell r="C852">
            <v>49218</v>
          </cell>
          <cell r="D852">
            <v>450000</v>
          </cell>
          <cell r="E852">
            <v>4.8000000000000001E-2</v>
          </cell>
          <cell r="J852" t="str">
            <v>Junior</v>
          </cell>
          <cell r="AE852">
            <v>450000</v>
          </cell>
          <cell r="AF852">
            <v>0</v>
          </cell>
        </row>
        <row r="853">
          <cell r="A853" t="str">
            <v>Electric System</v>
          </cell>
          <cell r="C853">
            <v>49583</v>
          </cell>
          <cell r="D853">
            <v>425000</v>
          </cell>
          <cell r="E853">
            <v>0.05</v>
          </cell>
          <cell r="J853" t="str">
            <v>Junior</v>
          </cell>
          <cell r="AE853">
            <v>425000</v>
          </cell>
          <cell r="AF853">
            <v>0</v>
          </cell>
        </row>
        <row r="854">
          <cell r="A854" t="str">
            <v>Electric System</v>
          </cell>
          <cell r="C854">
            <v>43374</v>
          </cell>
          <cell r="D854">
            <v>2060000</v>
          </cell>
          <cell r="E854">
            <v>0.05</v>
          </cell>
          <cell r="J854" t="str">
            <v>Senior</v>
          </cell>
          <cell r="AE854">
            <v>2060000</v>
          </cell>
          <cell r="AF854">
            <v>0</v>
          </cell>
        </row>
        <row r="855">
          <cell r="A855" t="str">
            <v>Electric System</v>
          </cell>
          <cell r="C855">
            <v>43739</v>
          </cell>
          <cell r="D855">
            <v>1285000</v>
          </cell>
          <cell r="E855">
            <v>0.05</v>
          </cell>
          <cell r="J855" t="str">
            <v>Senior</v>
          </cell>
          <cell r="AE855">
            <v>1285000</v>
          </cell>
          <cell r="AF855">
            <v>0</v>
          </cell>
        </row>
        <row r="856">
          <cell r="A856" t="str">
            <v>Electric System</v>
          </cell>
          <cell r="C856">
            <v>45931</v>
          </cell>
          <cell r="D856">
            <v>1460000</v>
          </cell>
          <cell r="E856">
            <v>3.4000000000000002E-2</v>
          </cell>
          <cell r="J856" t="str">
            <v>Senior</v>
          </cell>
          <cell r="AE856">
            <v>1460000</v>
          </cell>
          <cell r="AF856">
            <v>0</v>
          </cell>
        </row>
        <row r="857">
          <cell r="A857" t="str">
            <v>Electric System</v>
          </cell>
          <cell r="C857">
            <v>46296</v>
          </cell>
          <cell r="D857">
            <v>1475000</v>
          </cell>
          <cell r="E857">
            <v>3.5000000000000003E-2</v>
          </cell>
          <cell r="J857" t="str">
            <v>Senior</v>
          </cell>
          <cell r="AE857">
            <v>1475000</v>
          </cell>
          <cell r="AF857">
            <v>0</v>
          </cell>
        </row>
        <row r="858">
          <cell r="A858" t="str">
            <v>Electric System</v>
          </cell>
          <cell r="C858">
            <v>46661</v>
          </cell>
          <cell r="D858">
            <v>1525000</v>
          </cell>
          <cell r="E858">
            <v>3.5999999999999997E-2</v>
          </cell>
          <cell r="J858" t="str">
            <v>Senior</v>
          </cell>
          <cell r="AE858">
            <v>1525000</v>
          </cell>
          <cell r="AF858">
            <v>0</v>
          </cell>
        </row>
        <row r="859">
          <cell r="A859" t="str">
            <v>Electric System</v>
          </cell>
          <cell r="C859">
            <v>47027</v>
          </cell>
          <cell r="D859">
            <v>1585000</v>
          </cell>
          <cell r="E859">
            <v>3.7499999999999999E-2</v>
          </cell>
          <cell r="J859" t="str">
            <v>Senior</v>
          </cell>
          <cell r="AE859">
            <v>1585000</v>
          </cell>
          <cell r="AF859">
            <v>0</v>
          </cell>
        </row>
        <row r="860">
          <cell r="A860" t="str">
            <v>Electric System</v>
          </cell>
          <cell r="C860">
            <v>47392</v>
          </cell>
          <cell r="D860">
            <v>1225000</v>
          </cell>
          <cell r="E860">
            <v>0.04</v>
          </cell>
          <cell r="J860" t="str">
            <v>Senior</v>
          </cell>
          <cell r="AE860">
            <v>1225000</v>
          </cell>
          <cell r="AF860">
            <v>0</v>
          </cell>
        </row>
        <row r="861">
          <cell r="A861" t="str">
            <v>Electric System</v>
          </cell>
          <cell r="C861">
            <v>47757</v>
          </cell>
          <cell r="D861">
            <v>450000</v>
          </cell>
          <cell r="E861">
            <v>0.04</v>
          </cell>
          <cell r="J861" t="str">
            <v>Senior</v>
          </cell>
          <cell r="AE861">
            <v>450000</v>
          </cell>
          <cell r="AF861">
            <v>0</v>
          </cell>
        </row>
        <row r="862">
          <cell r="A862" t="str">
            <v>Electric System</v>
          </cell>
          <cell r="C862">
            <v>48122</v>
          </cell>
          <cell r="D862">
            <v>470000</v>
          </cell>
          <cell r="E862">
            <v>0.04</v>
          </cell>
          <cell r="J862" t="str">
            <v>Senior</v>
          </cell>
          <cell r="AE862">
            <v>470000</v>
          </cell>
          <cell r="AF862">
            <v>0</v>
          </cell>
        </row>
        <row r="863">
          <cell r="A863" t="str">
            <v>Electric System</v>
          </cell>
          <cell r="C863">
            <v>48488</v>
          </cell>
          <cell r="D863">
            <v>490000</v>
          </cell>
          <cell r="E863">
            <v>4.1000000000000002E-2</v>
          </cell>
          <cell r="J863" t="str">
            <v>Senior</v>
          </cell>
          <cell r="AE863">
            <v>490000</v>
          </cell>
          <cell r="AF863">
            <v>0</v>
          </cell>
        </row>
        <row r="864">
          <cell r="A864" t="str">
            <v>Electric System</v>
          </cell>
          <cell r="C864">
            <v>48853</v>
          </cell>
          <cell r="D864">
            <v>420000</v>
          </cell>
          <cell r="E864">
            <v>4.2500000000000003E-2</v>
          </cell>
          <cell r="J864" t="str">
            <v>Senior</v>
          </cell>
          <cell r="AE864">
            <v>420000</v>
          </cell>
          <cell r="AF864">
            <v>0</v>
          </cell>
        </row>
        <row r="865">
          <cell r="A865" t="str">
            <v>Electric System</v>
          </cell>
          <cell r="C865">
            <v>49218</v>
          </cell>
          <cell r="D865">
            <v>425000</v>
          </cell>
          <cell r="E865">
            <v>4.2999999999999997E-2</v>
          </cell>
          <cell r="J865" t="str">
            <v>Senior</v>
          </cell>
          <cell r="AE865">
            <v>425000</v>
          </cell>
          <cell r="AF865">
            <v>0</v>
          </cell>
        </row>
        <row r="866">
          <cell r="A866" t="str">
            <v>Electric System</v>
          </cell>
          <cell r="C866">
            <v>43374</v>
          </cell>
          <cell r="D866">
            <v>10990000</v>
          </cell>
          <cell r="E866">
            <v>0.05</v>
          </cell>
          <cell r="J866" t="str">
            <v>Junior</v>
          </cell>
          <cell r="AE866">
            <v>10990000</v>
          </cell>
          <cell r="AF866">
            <v>0</v>
          </cell>
        </row>
        <row r="867">
          <cell r="A867" t="str">
            <v>Electric System</v>
          </cell>
          <cell r="C867">
            <v>43739</v>
          </cell>
          <cell r="D867">
            <v>14635000</v>
          </cell>
          <cell r="E867">
            <v>0.05</v>
          </cell>
          <cell r="J867" t="str">
            <v>Junior</v>
          </cell>
          <cell r="AE867">
            <v>14635000</v>
          </cell>
          <cell r="AF867">
            <v>0</v>
          </cell>
        </row>
        <row r="868">
          <cell r="A868" t="str">
            <v>Electric System</v>
          </cell>
          <cell r="C868">
            <v>44105</v>
          </cell>
          <cell r="D868">
            <v>8325000</v>
          </cell>
          <cell r="E868">
            <v>0.05</v>
          </cell>
          <cell r="J868" t="str">
            <v>Junior</v>
          </cell>
          <cell r="AE868">
            <v>8325000</v>
          </cell>
          <cell r="AF868">
            <v>0</v>
          </cell>
        </row>
        <row r="869">
          <cell r="A869" t="str">
            <v>Electric System</v>
          </cell>
          <cell r="C869">
            <v>44470</v>
          </cell>
          <cell r="D869">
            <v>12280000</v>
          </cell>
          <cell r="E869">
            <v>0.05</v>
          </cell>
          <cell r="J869" t="str">
            <v>Junior</v>
          </cell>
          <cell r="AE869">
            <v>12280000</v>
          </cell>
          <cell r="AF869">
            <v>0</v>
          </cell>
        </row>
        <row r="870">
          <cell r="A870" t="str">
            <v>Electric System</v>
          </cell>
          <cell r="C870">
            <v>44835</v>
          </cell>
          <cell r="D870">
            <v>6280000</v>
          </cell>
          <cell r="E870">
            <v>0.05</v>
          </cell>
          <cell r="J870" t="str">
            <v>Junior</v>
          </cell>
          <cell r="AE870">
            <v>6280000</v>
          </cell>
          <cell r="AF870">
            <v>0</v>
          </cell>
        </row>
        <row r="871">
          <cell r="A871" t="str">
            <v>Electric System</v>
          </cell>
          <cell r="C871">
            <v>45200</v>
          </cell>
          <cell r="D871">
            <v>6585000</v>
          </cell>
          <cell r="E871">
            <v>0.05</v>
          </cell>
          <cell r="J871" t="str">
            <v>Junior</v>
          </cell>
          <cell r="AE871">
            <v>6585000</v>
          </cell>
          <cell r="AF871">
            <v>0</v>
          </cell>
        </row>
        <row r="872">
          <cell r="A872" t="str">
            <v>Electric System</v>
          </cell>
          <cell r="C872">
            <v>45566</v>
          </cell>
          <cell r="D872">
            <v>6915000</v>
          </cell>
          <cell r="E872">
            <v>0.05</v>
          </cell>
          <cell r="J872" t="str">
            <v>Junior</v>
          </cell>
          <cell r="AE872">
            <v>6915000</v>
          </cell>
          <cell r="AF872">
            <v>0</v>
          </cell>
        </row>
        <row r="873">
          <cell r="A873" t="str">
            <v>Electric System</v>
          </cell>
          <cell r="C873">
            <v>45931</v>
          </cell>
          <cell r="D873">
            <v>2565000</v>
          </cell>
          <cell r="E873">
            <v>0.05</v>
          </cell>
          <cell r="J873" t="str">
            <v>Junior</v>
          </cell>
          <cell r="AE873">
            <v>2565000</v>
          </cell>
          <cell r="AF873">
            <v>0</v>
          </cell>
        </row>
        <row r="874">
          <cell r="A874" t="str">
            <v>Electric System</v>
          </cell>
          <cell r="C874">
            <v>46296</v>
          </cell>
          <cell r="D874">
            <v>2825000</v>
          </cell>
          <cell r="E874">
            <v>0.05</v>
          </cell>
          <cell r="J874" t="str">
            <v>Junior</v>
          </cell>
          <cell r="AE874">
            <v>2825000</v>
          </cell>
          <cell r="AF874">
            <v>0</v>
          </cell>
        </row>
        <row r="875">
          <cell r="A875" t="str">
            <v>Electric System</v>
          </cell>
          <cell r="C875">
            <v>46661</v>
          </cell>
          <cell r="D875">
            <v>4675000</v>
          </cell>
          <cell r="E875">
            <v>0.05</v>
          </cell>
          <cell r="J875" t="str">
            <v>Junior</v>
          </cell>
          <cell r="AE875">
            <v>4675000</v>
          </cell>
          <cell r="AF875">
            <v>0</v>
          </cell>
        </row>
        <row r="876">
          <cell r="A876" t="str">
            <v>Electric System</v>
          </cell>
          <cell r="C876">
            <v>47027</v>
          </cell>
          <cell r="D876">
            <v>4565000</v>
          </cell>
          <cell r="E876">
            <v>0.05</v>
          </cell>
          <cell r="J876" t="str">
            <v>Junior</v>
          </cell>
          <cell r="AE876">
            <v>4565000</v>
          </cell>
          <cell r="AF876">
            <v>0</v>
          </cell>
        </row>
        <row r="877">
          <cell r="A877" t="str">
            <v>Electric System</v>
          </cell>
          <cell r="C877">
            <v>47392</v>
          </cell>
          <cell r="D877">
            <v>1480000</v>
          </cell>
          <cell r="E877">
            <v>0.04</v>
          </cell>
          <cell r="J877" t="str">
            <v>Junior</v>
          </cell>
          <cell r="AE877">
            <v>1480000</v>
          </cell>
          <cell r="AF877">
            <v>0</v>
          </cell>
        </row>
        <row r="878">
          <cell r="A878" t="str">
            <v>Electric System</v>
          </cell>
          <cell r="C878">
            <v>47757</v>
          </cell>
          <cell r="D878">
            <v>1540000</v>
          </cell>
          <cell r="E878">
            <v>0.04</v>
          </cell>
          <cell r="J878" t="str">
            <v>Junior</v>
          </cell>
          <cell r="AE878">
            <v>1540000</v>
          </cell>
          <cell r="AF878">
            <v>0</v>
          </cell>
        </row>
        <row r="879">
          <cell r="A879" t="str">
            <v>Electric System</v>
          </cell>
          <cell r="C879">
            <v>48122</v>
          </cell>
          <cell r="D879">
            <v>1605000</v>
          </cell>
          <cell r="E879">
            <v>4.1250000000000002E-2</v>
          </cell>
          <cell r="J879" t="str">
            <v>Junior</v>
          </cell>
          <cell r="AE879">
            <v>1605000</v>
          </cell>
          <cell r="AF879">
            <v>0</v>
          </cell>
        </row>
        <row r="880">
          <cell r="A880" t="str">
            <v>Electric System</v>
          </cell>
          <cell r="C880">
            <v>48488</v>
          </cell>
          <cell r="D880">
            <v>1670000</v>
          </cell>
          <cell r="E880">
            <v>4.2500000000000003E-2</v>
          </cell>
          <cell r="J880" t="str">
            <v>Junior</v>
          </cell>
          <cell r="AE880">
            <v>1670000</v>
          </cell>
          <cell r="AF880">
            <v>0</v>
          </cell>
        </row>
        <row r="881">
          <cell r="A881" t="str">
            <v>Electric System</v>
          </cell>
          <cell r="C881">
            <v>48853</v>
          </cell>
          <cell r="D881">
            <v>4880000</v>
          </cell>
          <cell r="E881">
            <v>0.05</v>
          </cell>
          <cell r="J881" t="str">
            <v>Junior</v>
          </cell>
          <cell r="AE881">
            <v>4880000</v>
          </cell>
          <cell r="AF881">
            <v>0</v>
          </cell>
        </row>
        <row r="882">
          <cell r="A882" t="str">
            <v>Electric System</v>
          </cell>
          <cell r="C882">
            <v>49218</v>
          </cell>
          <cell r="D882">
            <v>4170000</v>
          </cell>
          <cell r="E882">
            <v>0.05</v>
          </cell>
          <cell r="J882" t="str">
            <v>Junior</v>
          </cell>
          <cell r="AE882">
            <v>4170000</v>
          </cell>
          <cell r="AF882">
            <v>0</v>
          </cell>
        </row>
        <row r="883">
          <cell r="A883" t="str">
            <v>Electric System</v>
          </cell>
          <cell r="C883">
            <v>49583</v>
          </cell>
          <cell r="D883">
            <v>3270000</v>
          </cell>
          <cell r="E883">
            <v>4.4999999999999998E-2</v>
          </cell>
          <cell r="J883" t="str">
            <v>Junior</v>
          </cell>
          <cell r="AE883">
            <v>3270000</v>
          </cell>
          <cell r="AF883">
            <v>0</v>
          </cell>
        </row>
        <row r="884">
          <cell r="A884" t="str">
            <v>Electric System</v>
          </cell>
          <cell r="C884">
            <v>49949</v>
          </cell>
          <cell r="D884">
            <v>3375000</v>
          </cell>
          <cell r="E884">
            <v>4.4999999999999998E-2</v>
          </cell>
          <cell r="J884" t="str">
            <v>Junior</v>
          </cell>
          <cell r="AE884">
            <v>3375000</v>
          </cell>
          <cell r="AF884">
            <v>0</v>
          </cell>
        </row>
        <row r="885">
          <cell r="A885" t="str">
            <v>Electric System</v>
          </cell>
          <cell r="C885">
            <v>50314</v>
          </cell>
          <cell r="D885">
            <v>3565000</v>
          </cell>
          <cell r="E885">
            <v>0.05</v>
          </cell>
          <cell r="J885" t="str">
            <v>Junior</v>
          </cell>
          <cell r="AE885">
            <v>3565000</v>
          </cell>
          <cell r="AF885">
            <v>0</v>
          </cell>
        </row>
        <row r="886">
          <cell r="A886" t="str">
            <v>Electric System</v>
          </cell>
          <cell r="C886">
            <v>50679</v>
          </cell>
          <cell r="D886">
            <v>7380000</v>
          </cell>
          <cell r="E886">
            <v>0.05</v>
          </cell>
          <cell r="J886" t="str">
            <v>Junior</v>
          </cell>
          <cell r="AE886">
            <v>7380000</v>
          </cell>
          <cell r="AF886">
            <v>0</v>
          </cell>
        </row>
        <row r="887">
          <cell r="A887" t="str">
            <v>Electric System</v>
          </cell>
          <cell r="C887">
            <v>51044</v>
          </cell>
          <cell r="D887">
            <v>7745000</v>
          </cell>
          <cell r="E887">
            <v>0.05</v>
          </cell>
          <cell r="J887" t="str">
            <v>Junior</v>
          </cell>
          <cell r="AE887">
            <v>7745000</v>
          </cell>
          <cell r="AF887">
            <v>0</v>
          </cell>
        </row>
        <row r="888">
          <cell r="A888" t="str">
            <v>Electric System</v>
          </cell>
          <cell r="C888">
            <v>43374</v>
          </cell>
          <cell r="D888">
            <v>145000</v>
          </cell>
          <cell r="E888">
            <v>0.05</v>
          </cell>
          <cell r="J888" t="str">
            <v>Senior</v>
          </cell>
          <cell r="AE888">
            <v>145000</v>
          </cell>
          <cell r="AF888">
            <v>0</v>
          </cell>
        </row>
        <row r="889">
          <cell r="A889" t="str">
            <v>Electric System</v>
          </cell>
          <cell r="C889">
            <v>43739</v>
          </cell>
          <cell r="D889">
            <v>155000</v>
          </cell>
          <cell r="E889">
            <v>0.05</v>
          </cell>
          <cell r="J889" t="str">
            <v>Senior</v>
          </cell>
          <cell r="AE889">
            <v>155000</v>
          </cell>
          <cell r="AF889">
            <v>0</v>
          </cell>
        </row>
        <row r="890">
          <cell r="A890" t="str">
            <v>Electric System</v>
          </cell>
          <cell r="C890">
            <v>44105</v>
          </cell>
          <cell r="D890">
            <v>3270000</v>
          </cell>
          <cell r="E890">
            <v>0.05</v>
          </cell>
          <cell r="J890" t="str">
            <v>Senior</v>
          </cell>
          <cell r="AE890">
            <v>3270000</v>
          </cell>
          <cell r="AF890">
            <v>0</v>
          </cell>
        </row>
        <row r="891">
          <cell r="A891" t="str">
            <v>Electric System</v>
          </cell>
          <cell r="C891">
            <v>44470</v>
          </cell>
          <cell r="D891">
            <v>1555000</v>
          </cell>
          <cell r="E891">
            <v>0.05</v>
          </cell>
          <cell r="J891" t="str">
            <v>Senior</v>
          </cell>
          <cell r="AE891">
            <v>1555000</v>
          </cell>
          <cell r="AF891">
            <v>0</v>
          </cell>
        </row>
        <row r="892">
          <cell r="A892" t="str">
            <v>Electric System</v>
          </cell>
          <cell r="C892">
            <v>44835</v>
          </cell>
          <cell r="D892">
            <v>2185000</v>
          </cell>
          <cell r="E892">
            <v>0.05</v>
          </cell>
          <cell r="J892" t="str">
            <v>Senior</v>
          </cell>
          <cell r="AE892">
            <v>2185000</v>
          </cell>
          <cell r="AF892">
            <v>0</v>
          </cell>
        </row>
        <row r="893">
          <cell r="A893" t="str">
            <v>Electric System</v>
          </cell>
          <cell r="C893">
            <v>45200</v>
          </cell>
          <cell r="D893">
            <v>2710000</v>
          </cell>
          <cell r="E893">
            <v>0.05</v>
          </cell>
          <cell r="J893" t="str">
            <v>Senior</v>
          </cell>
          <cell r="AE893">
            <v>2710000</v>
          </cell>
          <cell r="AF893">
            <v>0</v>
          </cell>
        </row>
        <row r="894">
          <cell r="A894" t="str">
            <v>Electric System</v>
          </cell>
          <cell r="C894">
            <v>45931</v>
          </cell>
          <cell r="D894">
            <v>5930000</v>
          </cell>
          <cell r="E894">
            <v>2.75E-2</v>
          </cell>
          <cell r="J894" t="str">
            <v>Senior</v>
          </cell>
          <cell r="AE894">
            <v>5930000</v>
          </cell>
          <cell r="AF894">
            <v>0</v>
          </cell>
        </row>
        <row r="895">
          <cell r="A895" t="str">
            <v>Electric System</v>
          </cell>
          <cell r="C895">
            <v>46296</v>
          </cell>
          <cell r="D895">
            <v>825000</v>
          </cell>
          <cell r="E895">
            <v>0.03</v>
          </cell>
          <cell r="J895" t="str">
            <v>Senior</v>
          </cell>
          <cell r="AE895">
            <v>825000</v>
          </cell>
          <cell r="AF895">
            <v>0</v>
          </cell>
        </row>
        <row r="896">
          <cell r="A896" t="str">
            <v>Electric System</v>
          </cell>
          <cell r="C896">
            <v>46661</v>
          </cell>
          <cell r="D896">
            <v>1240000</v>
          </cell>
          <cell r="E896">
            <v>3.125E-2</v>
          </cell>
          <cell r="J896" t="str">
            <v>Senior</v>
          </cell>
          <cell r="AE896">
            <v>1240000</v>
          </cell>
          <cell r="AF896">
            <v>0</v>
          </cell>
        </row>
        <row r="897">
          <cell r="A897" t="str">
            <v>Electric System</v>
          </cell>
          <cell r="C897">
            <v>47027</v>
          </cell>
          <cell r="D897">
            <v>1060000</v>
          </cell>
          <cell r="E897">
            <v>3.2500000000000001E-2</v>
          </cell>
          <cell r="J897" t="str">
            <v>Senior</v>
          </cell>
          <cell r="AE897">
            <v>1060000</v>
          </cell>
          <cell r="AF897">
            <v>0</v>
          </cell>
        </row>
        <row r="898">
          <cell r="A898" t="str">
            <v>Electric System</v>
          </cell>
          <cell r="C898">
            <v>47392</v>
          </cell>
          <cell r="D898">
            <v>930000</v>
          </cell>
          <cell r="E898">
            <v>3.3750000000000002E-2</v>
          </cell>
          <cell r="J898" t="str">
            <v>Senior</v>
          </cell>
          <cell r="AE898">
            <v>930000</v>
          </cell>
          <cell r="AF898">
            <v>0</v>
          </cell>
        </row>
        <row r="899">
          <cell r="A899" t="str">
            <v>Electric System</v>
          </cell>
          <cell r="C899">
            <v>47757</v>
          </cell>
          <cell r="D899">
            <v>4430000</v>
          </cell>
          <cell r="E899">
            <v>3.3750000000000002E-2</v>
          </cell>
          <cell r="J899" t="str">
            <v>Senior</v>
          </cell>
          <cell r="AE899">
            <v>4430000</v>
          </cell>
          <cell r="AF899">
            <v>0</v>
          </cell>
        </row>
        <row r="900">
          <cell r="A900" t="str">
            <v>Electric System</v>
          </cell>
          <cell r="C900">
            <v>48122</v>
          </cell>
          <cell r="D900">
            <v>1895000</v>
          </cell>
          <cell r="E900">
            <v>3.3750000000000002E-2</v>
          </cell>
          <cell r="J900" t="str">
            <v>Senior</v>
          </cell>
          <cell r="AE900">
            <v>1895000</v>
          </cell>
          <cell r="AF900">
            <v>0</v>
          </cell>
        </row>
        <row r="901">
          <cell r="A901" t="str">
            <v>Electric System</v>
          </cell>
          <cell r="C901">
            <v>48488</v>
          </cell>
          <cell r="D901">
            <v>1955000</v>
          </cell>
          <cell r="E901">
            <v>3.5000000000000003E-2</v>
          </cell>
          <cell r="J901" t="str">
            <v>Senior</v>
          </cell>
          <cell r="AE901">
            <v>1955000</v>
          </cell>
          <cell r="AF901">
            <v>0</v>
          </cell>
        </row>
        <row r="902">
          <cell r="A902" t="str">
            <v>Electric System</v>
          </cell>
          <cell r="C902">
            <v>48853</v>
          </cell>
          <cell r="D902">
            <v>2025000</v>
          </cell>
          <cell r="E902">
            <v>3.5000000000000003E-2</v>
          </cell>
          <cell r="J902" t="str">
            <v>Senior</v>
          </cell>
          <cell r="AE902">
            <v>2025000</v>
          </cell>
          <cell r="AF902">
            <v>0</v>
          </cell>
        </row>
        <row r="903">
          <cell r="A903" t="str">
            <v>Electric System</v>
          </cell>
          <cell r="C903">
            <v>49218</v>
          </cell>
          <cell r="D903">
            <v>1660000</v>
          </cell>
          <cell r="E903">
            <v>3.5000000000000003E-2</v>
          </cell>
          <cell r="J903" t="str">
            <v>Senior</v>
          </cell>
          <cell r="AE903">
            <v>1660000</v>
          </cell>
          <cell r="AF903">
            <v>0</v>
          </cell>
        </row>
        <row r="904">
          <cell r="A904" t="str">
            <v>Electric System</v>
          </cell>
          <cell r="C904">
            <v>50314</v>
          </cell>
          <cell r="D904">
            <v>7035000</v>
          </cell>
          <cell r="E904">
            <v>3.7499999999999999E-2</v>
          </cell>
          <cell r="J904" t="str">
            <v>Senior</v>
          </cell>
          <cell r="AE904">
            <v>7035000</v>
          </cell>
          <cell r="AF904">
            <v>0</v>
          </cell>
        </row>
        <row r="905">
          <cell r="A905" t="str">
            <v>Electric System</v>
          </cell>
          <cell r="C905">
            <v>50679</v>
          </cell>
          <cell r="D905">
            <v>7335000</v>
          </cell>
          <cell r="E905">
            <v>3.7499999999999999E-2</v>
          </cell>
          <cell r="J905" t="str">
            <v>Senior</v>
          </cell>
          <cell r="AE905">
            <v>7335000</v>
          </cell>
          <cell r="AF905">
            <v>0</v>
          </cell>
        </row>
        <row r="906">
          <cell r="A906" t="str">
            <v>Electric System</v>
          </cell>
          <cell r="C906">
            <v>51044</v>
          </cell>
          <cell r="D906">
            <v>7650000</v>
          </cell>
          <cell r="E906">
            <v>3.7499999999999999E-2</v>
          </cell>
          <cell r="J906" t="str">
            <v>Senior</v>
          </cell>
          <cell r="AE906">
            <v>7650000</v>
          </cell>
          <cell r="AF906">
            <v>0</v>
          </cell>
        </row>
        <row r="907">
          <cell r="A907" t="str">
            <v>Electric System</v>
          </cell>
          <cell r="C907">
            <v>51410</v>
          </cell>
          <cell r="D907">
            <v>7980000</v>
          </cell>
          <cell r="E907">
            <v>3.7499999999999999E-2</v>
          </cell>
          <cell r="J907" t="str">
            <v>Senior</v>
          </cell>
          <cell r="AE907">
            <v>7980000</v>
          </cell>
          <cell r="AF907">
            <v>0</v>
          </cell>
        </row>
        <row r="908">
          <cell r="A908" t="str">
            <v>Electric System</v>
          </cell>
          <cell r="C908">
            <v>51775</v>
          </cell>
          <cell r="D908">
            <v>8005000</v>
          </cell>
          <cell r="E908">
            <v>3.7499999999999999E-2</v>
          </cell>
          <cell r="J908" t="str">
            <v>Senior</v>
          </cell>
          <cell r="AE908">
            <v>8005000</v>
          </cell>
          <cell r="AF908">
            <v>0</v>
          </cell>
        </row>
        <row r="909">
          <cell r="A909" t="str">
            <v>Electric System</v>
          </cell>
          <cell r="C909">
            <v>43374</v>
          </cell>
          <cell r="D909">
            <v>6675000</v>
          </cell>
          <cell r="E909">
            <v>0.04</v>
          </cell>
          <cell r="J909" t="str">
            <v>Senior</v>
          </cell>
          <cell r="AE909">
            <v>6675000</v>
          </cell>
          <cell r="AF909">
            <v>0</v>
          </cell>
        </row>
        <row r="910">
          <cell r="A910" t="str">
            <v>Electric System</v>
          </cell>
          <cell r="C910">
            <v>43739</v>
          </cell>
          <cell r="D910">
            <v>6945000</v>
          </cell>
          <cell r="E910">
            <v>0.05</v>
          </cell>
          <cell r="J910" t="str">
            <v>Senior</v>
          </cell>
          <cell r="AE910">
            <v>6945000</v>
          </cell>
          <cell r="AF910">
            <v>0</v>
          </cell>
        </row>
        <row r="911">
          <cell r="A911" t="str">
            <v>Electric System</v>
          </cell>
          <cell r="C911">
            <v>47027</v>
          </cell>
          <cell r="D911">
            <v>10000</v>
          </cell>
          <cell r="E911">
            <v>3.3750000000000002E-2</v>
          </cell>
          <cell r="J911" t="str">
            <v>Senior</v>
          </cell>
          <cell r="AE911">
            <v>10000</v>
          </cell>
          <cell r="AF911">
            <v>0</v>
          </cell>
        </row>
        <row r="912">
          <cell r="A912" t="str">
            <v>Electric System</v>
          </cell>
          <cell r="C912">
            <v>47392</v>
          </cell>
          <cell r="D912">
            <v>10000</v>
          </cell>
          <cell r="E912">
            <v>3.5000000000000003E-2</v>
          </cell>
          <cell r="J912" t="str">
            <v>Senior</v>
          </cell>
          <cell r="AE912">
            <v>10000</v>
          </cell>
          <cell r="AF912">
            <v>0</v>
          </cell>
        </row>
        <row r="913">
          <cell r="A913" t="str">
            <v>Electric System</v>
          </cell>
          <cell r="C913">
            <v>47757</v>
          </cell>
          <cell r="D913">
            <v>3120000</v>
          </cell>
          <cell r="E913">
            <v>3.5000000000000003E-2</v>
          </cell>
          <cell r="J913" t="str">
            <v>Senior</v>
          </cell>
          <cell r="AE913">
            <v>3120000</v>
          </cell>
          <cell r="AF913">
            <v>0</v>
          </cell>
        </row>
        <row r="914">
          <cell r="A914" t="str">
            <v>Electric System</v>
          </cell>
          <cell r="C914">
            <v>47757</v>
          </cell>
          <cell r="D914">
            <v>75000</v>
          </cell>
          <cell r="E914">
            <v>0.05</v>
          </cell>
          <cell r="J914" t="str">
            <v>Senior</v>
          </cell>
          <cell r="AE914">
            <v>75000</v>
          </cell>
          <cell r="AF914">
            <v>0</v>
          </cell>
        </row>
        <row r="915">
          <cell r="A915" t="str">
            <v>Electric System</v>
          </cell>
          <cell r="C915">
            <v>48122</v>
          </cell>
          <cell r="D915">
            <v>2605000</v>
          </cell>
          <cell r="E915">
            <v>3.6249999999999998E-2</v>
          </cell>
          <cell r="J915" t="str">
            <v>Senior</v>
          </cell>
          <cell r="AE915">
            <v>2605000</v>
          </cell>
          <cell r="AF915">
            <v>0</v>
          </cell>
        </row>
        <row r="916">
          <cell r="A916" t="str">
            <v>Electric System</v>
          </cell>
          <cell r="C916">
            <v>48122</v>
          </cell>
          <cell r="D916">
            <v>4460000</v>
          </cell>
          <cell r="E916">
            <v>0.05</v>
          </cell>
          <cell r="J916" t="str">
            <v>Senior</v>
          </cell>
          <cell r="AE916">
            <v>4460000</v>
          </cell>
          <cell r="AF916">
            <v>0</v>
          </cell>
        </row>
        <row r="917">
          <cell r="A917" t="str">
            <v>Electric System</v>
          </cell>
          <cell r="C917">
            <v>43739</v>
          </cell>
          <cell r="D917">
            <v>18670000</v>
          </cell>
          <cell r="E917">
            <v>0.05</v>
          </cell>
          <cell r="J917" t="str">
            <v>Senior</v>
          </cell>
          <cell r="AE917">
            <v>18670000</v>
          </cell>
          <cell r="AF917">
            <v>0</v>
          </cell>
        </row>
        <row r="918">
          <cell r="A918" t="str">
            <v>Electric System</v>
          </cell>
          <cell r="C918">
            <v>43374</v>
          </cell>
          <cell r="D918">
            <v>5500000</v>
          </cell>
          <cell r="E918">
            <v>0.03</v>
          </cell>
          <cell r="J918" t="str">
            <v>Junior</v>
          </cell>
          <cell r="AE918">
            <v>5500000</v>
          </cell>
          <cell r="AF918">
            <v>0</v>
          </cell>
        </row>
        <row r="919">
          <cell r="A919" t="str">
            <v>Electric System</v>
          </cell>
          <cell r="C919">
            <v>43374</v>
          </cell>
          <cell r="D919">
            <v>25000000</v>
          </cell>
          <cell r="E919">
            <v>0.05</v>
          </cell>
          <cell r="J919" t="str">
            <v>Junior</v>
          </cell>
          <cell r="AE919">
            <v>25000000</v>
          </cell>
          <cell r="AF919">
            <v>0</v>
          </cell>
        </row>
        <row r="920">
          <cell r="A920" t="str">
            <v>Electric System</v>
          </cell>
          <cell r="C920">
            <v>43739</v>
          </cell>
          <cell r="D920">
            <v>1290000</v>
          </cell>
          <cell r="E920">
            <v>0.03</v>
          </cell>
          <cell r="J920" t="str">
            <v>Junior</v>
          </cell>
          <cell r="AE920">
            <v>1290000</v>
          </cell>
          <cell r="AF920">
            <v>0</v>
          </cell>
        </row>
        <row r="921">
          <cell r="A921" t="str">
            <v>Electric System</v>
          </cell>
          <cell r="C921">
            <v>46296</v>
          </cell>
          <cell r="D921">
            <v>2820000</v>
          </cell>
          <cell r="E921">
            <v>0.05</v>
          </cell>
          <cell r="J921" t="str">
            <v>Senior</v>
          </cell>
          <cell r="AE921">
            <v>2820000</v>
          </cell>
          <cell r="AF921">
            <v>0</v>
          </cell>
        </row>
        <row r="922">
          <cell r="A922" t="str">
            <v>Electric System</v>
          </cell>
          <cell r="C922">
            <v>46661</v>
          </cell>
          <cell r="D922">
            <v>33105000</v>
          </cell>
          <cell r="E922">
            <v>0.05</v>
          </cell>
          <cell r="J922" t="str">
            <v>Senior</v>
          </cell>
          <cell r="AE922">
            <v>33105000</v>
          </cell>
          <cell r="AF922">
            <v>0</v>
          </cell>
        </row>
        <row r="923">
          <cell r="A923" t="str">
            <v>Electric System</v>
          </cell>
          <cell r="C923">
            <v>47027</v>
          </cell>
          <cell r="D923">
            <v>26400000</v>
          </cell>
          <cell r="E923">
            <v>0.05</v>
          </cell>
          <cell r="J923" t="str">
            <v>Senior</v>
          </cell>
          <cell r="AE923">
            <v>26400000</v>
          </cell>
          <cell r="AF923">
            <v>0</v>
          </cell>
        </row>
        <row r="924">
          <cell r="A924" t="str">
            <v>Electric System</v>
          </cell>
          <cell r="C924">
            <v>47392</v>
          </cell>
          <cell r="D924">
            <v>26705000</v>
          </cell>
          <cell r="E924">
            <v>0.05</v>
          </cell>
          <cell r="J924" t="str">
            <v>Senior</v>
          </cell>
          <cell r="AE924">
            <v>26705000</v>
          </cell>
          <cell r="AF924">
            <v>0</v>
          </cell>
        </row>
        <row r="925">
          <cell r="A925" t="str">
            <v>Electric System</v>
          </cell>
          <cell r="C925">
            <v>47757</v>
          </cell>
          <cell r="D925">
            <v>26800000</v>
          </cell>
          <cell r="E925">
            <v>0.05</v>
          </cell>
          <cell r="J925" t="str">
            <v>Senior</v>
          </cell>
          <cell r="AE925">
            <v>26800000</v>
          </cell>
          <cell r="AF925">
            <v>0</v>
          </cell>
        </row>
        <row r="926">
          <cell r="A926" t="str">
            <v>Electric System</v>
          </cell>
          <cell r="C926">
            <v>49583</v>
          </cell>
          <cell r="D926">
            <v>20945000</v>
          </cell>
          <cell r="E926">
            <v>0.04</v>
          </cell>
          <cell r="J926" t="str">
            <v>Senior</v>
          </cell>
          <cell r="AE926">
            <v>20945000</v>
          </cell>
          <cell r="AF926">
            <v>0</v>
          </cell>
        </row>
        <row r="927">
          <cell r="A927" t="str">
            <v>Electric System</v>
          </cell>
          <cell r="C927">
            <v>49949</v>
          </cell>
          <cell r="D927">
            <v>24575000</v>
          </cell>
          <cell r="E927">
            <v>0.04</v>
          </cell>
          <cell r="J927" t="str">
            <v>Senior</v>
          </cell>
          <cell r="AE927">
            <v>24575000</v>
          </cell>
          <cell r="AF927">
            <v>0</v>
          </cell>
        </row>
        <row r="928">
          <cell r="A928" t="str">
            <v>Electric System</v>
          </cell>
          <cell r="C928">
            <v>50314</v>
          </cell>
          <cell r="D928">
            <v>22560000</v>
          </cell>
          <cell r="E928">
            <v>0.04</v>
          </cell>
          <cell r="J928" t="str">
            <v>Senior</v>
          </cell>
          <cell r="AE928">
            <v>22560000</v>
          </cell>
          <cell r="AF928">
            <v>0</v>
          </cell>
        </row>
        <row r="929">
          <cell r="A929" t="str">
            <v>Electric System</v>
          </cell>
          <cell r="C929">
            <v>50679</v>
          </cell>
          <cell r="D929">
            <v>7135000</v>
          </cell>
          <cell r="E929">
            <v>0.04</v>
          </cell>
          <cell r="J929" t="str">
            <v>Senior</v>
          </cell>
          <cell r="AE929">
            <v>7135000</v>
          </cell>
          <cell r="AF929">
            <v>0</v>
          </cell>
        </row>
        <row r="930">
          <cell r="A930" t="str">
            <v>Electric System</v>
          </cell>
          <cell r="C930">
            <v>51044</v>
          </cell>
          <cell r="D930">
            <v>7050000</v>
          </cell>
          <cell r="E930">
            <v>3.3750000000000002E-2</v>
          </cell>
          <cell r="J930" t="str">
            <v>Senior</v>
          </cell>
          <cell r="AE930">
            <v>7050000</v>
          </cell>
          <cell r="AF930">
            <v>0</v>
          </cell>
        </row>
        <row r="931">
          <cell r="A931" t="str">
            <v>Electric System</v>
          </cell>
          <cell r="C931">
            <v>43374</v>
          </cell>
          <cell r="D931">
            <v>795000</v>
          </cell>
          <cell r="E931">
            <v>0.04</v>
          </cell>
          <cell r="J931" t="str">
            <v>Junior</v>
          </cell>
          <cell r="AE931">
            <v>795000</v>
          </cell>
          <cell r="AF931">
            <v>0</v>
          </cell>
        </row>
        <row r="932">
          <cell r="A932" t="str">
            <v>Electric System</v>
          </cell>
          <cell r="C932">
            <v>43739</v>
          </cell>
          <cell r="D932">
            <v>1055000</v>
          </cell>
          <cell r="E932">
            <v>0.05</v>
          </cell>
          <cell r="J932" t="str">
            <v>Junior</v>
          </cell>
          <cell r="AE932">
            <v>1055000</v>
          </cell>
          <cell r="AF932">
            <v>0</v>
          </cell>
        </row>
        <row r="933">
          <cell r="A933" t="str">
            <v>Electric System</v>
          </cell>
          <cell r="C933">
            <v>44105</v>
          </cell>
          <cell r="D933">
            <v>1110000</v>
          </cell>
          <cell r="E933">
            <v>0.05</v>
          </cell>
          <cell r="J933" t="str">
            <v>Junior</v>
          </cell>
          <cell r="AE933">
            <v>1110000</v>
          </cell>
          <cell r="AF933">
            <v>0</v>
          </cell>
        </row>
        <row r="934">
          <cell r="A934" t="str">
            <v>Electric System</v>
          </cell>
          <cell r="C934">
            <v>45566</v>
          </cell>
          <cell r="D934">
            <v>13250000</v>
          </cell>
          <cell r="E934">
            <v>0.05</v>
          </cell>
          <cell r="J934" t="str">
            <v>Junior</v>
          </cell>
          <cell r="AE934">
            <v>13250000</v>
          </cell>
          <cell r="AF934">
            <v>0</v>
          </cell>
        </row>
        <row r="935">
          <cell r="A935" t="str">
            <v>Electric System</v>
          </cell>
          <cell r="C935">
            <v>45931</v>
          </cell>
          <cell r="D935">
            <v>27470000</v>
          </cell>
          <cell r="E935">
            <v>0.05</v>
          </cell>
          <cell r="J935" t="str">
            <v>Junior</v>
          </cell>
          <cell r="AE935">
            <v>27470000</v>
          </cell>
          <cell r="AF935">
            <v>0</v>
          </cell>
        </row>
        <row r="936">
          <cell r="A936" t="str">
            <v>Electric System</v>
          </cell>
          <cell r="C936">
            <v>46296</v>
          </cell>
          <cell r="D936">
            <v>33155000</v>
          </cell>
          <cell r="E936">
            <v>0.05</v>
          </cell>
          <cell r="J936" t="str">
            <v>Junior</v>
          </cell>
          <cell r="AE936">
            <v>33155000</v>
          </cell>
          <cell r="AF936">
            <v>0</v>
          </cell>
        </row>
        <row r="937">
          <cell r="A937" t="str">
            <v>Electric System</v>
          </cell>
          <cell r="C937">
            <v>48122</v>
          </cell>
          <cell r="D937">
            <v>15715000</v>
          </cell>
          <cell r="E937">
            <v>0.05</v>
          </cell>
          <cell r="J937" t="str">
            <v>Junior</v>
          </cell>
          <cell r="AE937">
            <v>15715000</v>
          </cell>
          <cell r="AF937">
            <v>0</v>
          </cell>
        </row>
        <row r="938">
          <cell r="A938" t="str">
            <v>Electric System</v>
          </cell>
          <cell r="C938">
            <v>48488</v>
          </cell>
          <cell r="D938">
            <v>26710000</v>
          </cell>
          <cell r="E938">
            <v>0.05</v>
          </cell>
          <cell r="J938" t="str">
            <v>Junior</v>
          </cell>
          <cell r="AE938">
            <v>26710000</v>
          </cell>
          <cell r="AF938">
            <v>0</v>
          </cell>
        </row>
        <row r="939">
          <cell r="A939" t="str">
            <v>Electric System</v>
          </cell>
          <cell r="C939">
            <v>48853</v>
          </cell>
          <cell r="D939">
            <v>32460000</v>
          </cell>
          <cell r="E939">
            <v>0.05</v>
          </cell>
          <cell r="J939" t="str">
            <v>Junior</v>
          </cell>
          <cell r="AE939">
            <v>32460000</v>
          </cell>
          <cell r="AF939">
            <v>0</v>
          </cell>
        </row>
        <row r="940">
          <cell r="A940" t="str">
            <v>Electric System</v>
          </cell>
          <cell r="C940">
            <v>49218</v>
          </cell>
          <cell r="D940">
            <v>34025000</v>
          </cell>
          <cell r="E940">
            <v>3.3750000000000002E-2</v>
          </cell>
          <cell r="J940" t="str">
            <v>Junior</v>
          </cell>
          <cell r="AE940">
            <v>34025000</v>
          </cell>
          <cell r="AF940">
            <v>0</v>
          </cell>
        </row>
        <row r="941">
          <cell r="A941" t="str">
            <v>Scherer BPS</v>
          </cell>
          <cell r="C941">
            <v>43374</v>
          </cell>
          <cell r="D941">
            <v>2665000</v>
          </cell>
          <cell r="E941">
            <v>0.05</v>
          </cell>
          <cell r="J941" t="str">
            <v>Senior</v>
          </cell>
          <cell r="AE941">
            <v>2665000</v>
          </cell>
          <cell r="AF941">
            <v>0</v>
          </cell>
        </row>
        <row r="942">
          <cell r="A942" t="str">
            <v>Scherer BPS</v>
          </cell>
          <cell r="C942">
            <v>43739</v>
          </cell>
          <cell r="D942">
            <v>4010000</v>
          </cell>
          <cell r="E942">
            <v>3.5000000000000003E-2</v>
          </cell>
          <cell r="J942" t="str">
            <v>Senior</v>
          </cell>
          <cell r="AE942">
            <v>4010000</v>
          </cell>
          <cell r="AF942">
            <v>0</v>
          </cell>
        </row>
        <row r="943">
          <cell r="A943" t="str">
            <v>Scherer BPS</v>
          </cell>
          <cell r="C943">
            <v>44105</v>
          </cell>
          <cell r="D943">
            <v>4270000</v>
          </cell>
          <cell r="E943">
            <v>0.02</v>
          </cell>
          <cell r="J943" t="str">
            <v>Senior</v>
          </cell>
          <cell r="AE943">
            <v>4270000</v>
          </cell>
          <cell r="AF943">
            <v>0</v>
          </cell>
        </row>
        <row r="944">
          <cell r="A944" t="str">
            <v>Scherer BPS</v>
          </cell>
          <cell r="C944">
            <v>44470</v>
          </cell>
          <cell r="D944">
            <v>4745000</v>
          </cell>
          <cell r="E944">
            <v>2.2499999999999999E-2</v>
          </cell>
          <cell r="J944" t="str">
            <v>Senior</v>
          </cell>
          <cell r="AE944">
            <v>4745000</v>
          </cell>
          <cell r="AF944">
            <v>0</v>
          </cell>
        </row>
        <row r="945">
          <cell r="A945" t="str">
            <v>Scherer BPS</v>
          </cell>
          <cell r="C945">
            <v>44835</v>
          </cell>
          <cell r="D945">
            <v>4860000</v>
          </cell>
          <cell r="E945">
            <v>0.03</v>
          </cell>
          <cell r="J945" t="str">
            <v>Senior</v>
          </cell>
          <cell r="AE945">
            <v>4860000</v>
          </cell>
          <cell r="AF945">
            <v>0</v>
          </cell>
        </row>
        <row r="946">
          <cell r="A946" t="str">
            <v>Scherer BPS</v>
          </cell>
          <cell r="C946">
            <v>45200</v>
          </cell>
          <cell r="D946">
            <v>4990000</v>
          </cell>
          <cell r="E946">
            <v>2.75E-2</v>
          </cell>
          <cell r="J946" t="str">
            <v>Senior</v>
          </cell>
          <cell r="AE946">
            <v>4990000</v>
          </cell>
          <cell r="AF946">
            <v>0</v>
          </cell>
        </row>
        <row r="947">
          <cell r="A947" t="str">
            <v>Scherer BPS</v>
          </cell>
          <cell r="C947">
            <v>45566</v>
          </cell>
          <cell r="D947">
            <v>2180000</v>
          </cell>
          <cell r="E947">
            <v>0.03</v>
          </cell>
          <cell r="J947" t="str">
            <v>Senior</v>
          </cell>
          <cell r="AE947">
            <v>2180000</v>
          </cell>
          <cell r="AF947">
            <v>0</v>
          </cell>
        </row>
        <row r="948">
          <cell r="A948" t="str">
            <v>Scherer BPS</v>
          </cell>
          <cell r="C948">
            <v>45931</v>
          </cell>
          <cell r="D948">
            <v>1175000</v>
          </cell>
          <cell r="E948">
            <v>3.125E-2</v>
          </cell>
          <cell r="J948" t="str">
            <v>Senior</v>
          </cell>
          <cell r="AE948">
            <v>1175000</v>
          </cell>
          <cell r="AF948">
            <v>0</v>
          </cell>
        </row>
        <row r="949">
          <cell r="A949" t="str">
            <v>Scherer BPS</v>
          </cell>
          <cell r="C949">
            <v>46296</v>
          </cell>
          <cell r="D949">
            <v>1130000</v>
          </cell>
          <cell r="E949">
            <v>3.2500000000000001E-2</v>
          </cell>
          <cell r="J949" t="str">
            <v>Senior</v>
          </cell>
          <cell r="AE949">
            <v>1130000</v>
          </cell>
          <cell r="AF949">
            <v>0</v>
          </cell>
        </row>
        <row r="950">
          <cell r="A950" t="str">
            <v>Scherer BPS</v>
          </cell>
          <cell r="C950">
            <v>46661</v>
          </cell>
          <cell r="D950">
            <v>995000</v>
          </cell>
          <cell r="E950">
            <v>3.3750000000000002E-2</v>
          </cell>
          <cell r="J950" t="str">
            <v>Senior</v>
          </cell>
          <cell r="AE950">
            <v>995000</v>
          </cell>
          <cell r="AF950">
            <v>0</v>
          </cell>
        </row>
        <row r="951">
          <cell r="A951" t="str">
            <v>Scherer BPS</v>
          </cell>
          <cell r="C951">
            <v>47027</v>
          </cell>
          <cell r="D951">
            <v>1735000</v>
          </cell>
          <cell r="E951">
            <v>3.5000000000000003E-2</v>
          </cell>
          <cell r="J951" t="str">
            <v>Senior</v>
          </cell>
          <cell r="AE951">
            <v>1735000</v>
          </cell>
          <cell r="AF951">
            <v>0</v>
          </cell>
        </row>
        <row r="952">
          <cell r="A952" t="str">
            <v>Scherer BPS</v>
          </cell>
          <cell r="C952">
            <v>47392</v>
          </cell>
          <cell r="D952">
            <v>2825000</v>
          </cell>
          <cell r="E952">
            <v>3.5000000000000003E-2</v>
          </cell>
          <cell r="J952" t="str">
            <v>Senior</v>
          </cell>
          <cell r="AE952">
            <v>2825000</v>
          </cell>
          <cell r="AF952">
            <v>0</v>
          </cell>
        </row>
        <row r="953">
          <cell r="A953" t="str">
            <v>Scherer BPS</v>
          </cell>
          <cell r="C953">
            <v>47757</v>
          </cell>
          <cell r="D953">
            <v>2755000</v>
          </cell>
          <cell r="E953">
            <v>3.6249999999999998E-2</v>
          </cell>
          <cell r="J953" t="str">
            <v>Senior</v>
          </cell>
          <cell r="AE953">
            <v>2755000</v>
          </cell>
          <cell r="AF953">
            <v>0</v>
          </cell>
        </row>
        <row r="954">
          <cell r="A954" t="str">
            <v>Scherer BPS</v>
          </cell>
          <cell r="C954">
            <v>48122</v>
          </cell>
          <cell r="D954">
            <v>2540000</v>
          </cell>
          <cell r="E954">
            <v>3.7499999999999999E-2</v>
          </cell>
          <cell r="J954" t="str">
            <v>Senior</v>
          </cell>
          <cell r="AE954">
            <v>2540000</v>
          </cell>
          <cell r="AF954">
            <v>0</v>
          </cell>
        </row>
        <row r="955">
          <cell r="A955" t="str">
            <v>Scherer BPS</v>
          </cell>
          <cell r="C955">
            <v>48488</v>
          </cell>
          <cell r="D955">
            <v>2615000</v>
          </cell>
          <cell r="E955">
            <v>0.04</v>
          </cell>
          <cell r="J955" t="str">
            <v>Senior</v>
          </cell>
          <cell r="AE955">
            <v>2615000</v>
          </cell>
          <cell r="AF955">
            <v>0</v>
          </cell>
        </row>
        <row r="956">
          <cell r="A956" t="str">
            <v>Scherer BPS</v>
          </cell>
          <cell r="C956">
            <v>48853</v>
          </cell>
          <cell r="D956">
            <v>2555000</v>
          </cell>
          <cell r="E956">
            <v>0.04</v>
          </cell>
          <cell r="J956" t="str">
            <v>Senior</v>
          </cell>
          <cell r="AE956">
            <v>2555000</v>
          </cell>
          <cell r="AF956">
            <v>0</v>
          </cell>
        </row>
        <row r="957">
          <cell r="A957" t="str">
            <v>Scherer BPS</v>
          </cell>
          <cell r="C957">
            <v>49218</v>
          </cell>
          <cell r="D957">
            <v>3000000</v>
          </cell>
          <cell r="E957">
            <v>0.04</v>
          </cell>
          <cell r="J957" t="str">
            <v>Senior</v>
          </cell>
          <cell r="AE957">
            <v>3000000</v>
          </cell>
          <cell r="AF957">
            <v>0</v>
          </cell>
        </row>
        <row r="958">
          <cell r="A958" t="str">
            <v>Scherer BPS</v>
          </cell>
          <cell r="C958">
            <v>49583</v>
          </cell>
          <cell r="D958">
            <v>3120000</v>
          </cell>
          <cell r="E958">
            <v>4.1250000000000002E-2</v>
          </cell>
          <cell r="J958" t="str">
            <v>Senior</v>
          </cell>
          <cell r="AE958">
            <v>3120000</v>
          </cell>
          <cell r="AF958">
            <v>0</v>
          </cell>
        </row>
        <row r="959">
          <cell r="A959" t="str">
            <v>Scherer BPS</v>
          </cell>
          <cell r="C959">
            <v>49949</v>
          </cell>
          <cell r="D959">
            <v>3250000</v>
          </cell>
          <cell r="E959">
            <v>4.1250000000000002E-2</v>
          </cell>
          <cell r="J959" t="str">
            <v>Senior</v>
          </cell>
          <cell r="AE959">
            <v>3250000</v>
          </cell>
          <cell r="AF959">
            <v>0</v>
          </cell>
        </row>
        <row r="960">
          <cell r="A960" t="str">
            <v>Scherer BPS</v>
          </cell>
          <cell r="C960">
            <v>50314</v>
          </cell>
          <cell r="D960">
            <v>3380000</v>
          </cell>
          <cell r="E960">
            <v>4.1250000000000002E-2</v>
          </cell>
          <cell r="J960" t="str">
            <v>Senior</v>
          </cell>
          <cell r="AE960">
            <v>3380000</v>
          </cell>
          <cell r="AF960">
            <v>0</v>
          </cell>
        </row>
        <row r="961">
          <cell r="A961" t="str">
            <v>Scherer BPS</v>
          </cell>
          <cell r="C961">
            <v>50679</v>
          </cell>
          <cell r="D961">
            <v>4525000</v>
          </cell>
          <cell r="E961">
            <v>4.1250000000000002E-2</v>
          </cell>
          <cell r="J961" t="str">
            <v>Senior</v>
          </cell>
          <cell r="AE961">
            <v>4525000</v>
          </cell>
          <cell r="AF961">
            <v>0</v>
          </cell>
        </row>
        <row r="962">
          <cell r="A962" t="str">
            <v>Scherer BPS</v>
          </cell>
          <cell r="C962">
            <v>43374</v>
          </cell>
          <cell r="D962">
            <v>3045000</v>
          </cell>
          <cell r="E962">
            <v>4.5999999999999999E-2</v>
          </cell>
          <cell r="J962" t="str">
            <v>Senior</v>
          </cell>
          <cell r="AE962">
            <v>3045000</v>
          </cell>
          <cell r="AF962">
            <v>0</v>
          </cell>
        </row>
        <row r="963">
          <cell r="A963" t="str">
            <v>Scherer BPS</v>
          </cell>
          <cell r="C963">
            <v>43739</v>
          </cell>
          <cell r="D963">
            <v>2140000</v>
          </cell>
          <cell r="E963">
            <v>4.8000000000000001E-2</v>
          </cell>
          <cell r="J963" t="str">
            <v>Senior</v>
          </cell>
          <cell r="AE963">
            <v>2140000</v>
          </cell>
          <cell r="AF963">
            <v>0</v>
          </cell>
        </row>
        <row r="964">
          <cell r="A964" t="str">
            <v>Scherer BPS</v>
          </cell>
          <cell r="C964">
            <v>44105</v>
          </cell>
          <cell r="D964">
            <v>2705000</v>
          </cell>
          <cell r="E964">
            <v>4.9000000000000002E-2</v>
          </cell>
          <cell r="J964" t="str">
            <v>Senior</v>
          </cell>
          <cell r="AE964">
            <v>2705000</v>
          </cell>
          <cell r="AF964">
            <v>0</v>
          </cell>
        </row>
        <row r="965">
          <cell r="A965" t="str">
            <v>Scherer BPS</v>
          </cell>
          <cell r="C965">
            <v>44470</v>
          </cell>
          <cell r="D965">
            <v>2335000</v>
          </cell>
          <cell r="E965">
            <v>5.0500000000000003E-2</v>
          </cell>
          <cell r="J965" t="str">
            <v>Senior</v>
          </cell>
          <cell r="AE965">
            <v>2335000</v>
          </cell>
          <cell r="AF965">
            <v>0</v>
          </cell>
        </row>
        <row r="966">
          <cell r="A966" t="str">
            <v>Scherer BPS</v>
          </cell>
          <cell r="C966">
            <v>44835</v>
          </cell>
          <cell r="D966">
            <v>2410000</v>
          </cell>
          <cell r="E966">
            <v>5.1999999999999998E-2</v>
          </cell>
          <cell r="J966" t="str">
            <v>Senior</v>
          </cell>
          <cell r="AE966">
            <v>2410000</v>
          </cell>
          <cell r="AF966">
            <v>0</v>
          </cell>
        </row>
        <row r="967">
          <cell r="A967" t="str">
            <v>Scherer BPS</v>
          </cell>
          <cell r="C967">
            <v>45200</v>
          </cell>
          <cell r="D967">
            <v>2495000</v>
          </cell>
          <cell r="E967">
            <v>5.2999999999999999E-2</v>
          </cell>
          <cell r="J967" t="str">
            <v>Senior</v>
          </cell>
          <cell r="AE967">
            <v>2495000</v>
          </cell>
          <cell r="AF967">
            <v>0</v>
          </cell>
        </row>
        <row r="968">
          <cell r="A968" t="str">
            <v>Scherer BPS</v>
          </cell>
          <cell r="C968">
            <v>45566</v>
          </cell>
          <cell r="D968">
            <v>2580000</v>
          </cell>
          <cell r="E968">
            <v>5.3999999999999999E-2</v>
          </cell>
          <cell r="J968" t="str">
            <v>Senior</v>
          </cell>
          <cell r="AE968">
            <v>2580000</v>
          </cell>
          <cell r="AF968">
            <v>0</v>
          </cell>
        </row>
        <row r="969">
          <cell r="A969" t="str">
            <v>Scherer BPS</v>
          </cell>
          <cell r="C969">
            <v>45931</v>
          </cell>
          <cell r="D969">
            <v>3105000</v>
          </cell>
          <cell r="E969">
            <v>5.45E-2</v>
          </cell>
          <cell r="J969" t="str">
            <v>Senior</v>
          </cell>
          <cell r="AE969">
            <v>3105000</v>
          </cell>
          <cell r="AF969">
            <v>0</v>
          </cell>
        </row>
        <row r="970">
          <cell r="A970" t="str">
            <v>Scherer BPS</v>
          </cell>
          <cell r="C970">
            <v>46296</v>
          </cell>
          <cell r="D970">
            <v>3100000</v>
          </cell>
          <cell r="E970">
            <v>5.9200000000000003E-2</v>
          </cell>
          <cell r="J970" t="str">
            <v>Senior</v>
          </cell>
          <cell r="AE970">
            <v>3100000</v>
          </cell>
          <cell r="AF970">
            <v>0</v>
          </cell>
        </row>
        <row r="971">
          <cell r="A971" t="str">
            <v>Scherer BPS</v>
          </cell>
          <cell r="C971">
            <v>46661</v>
          </cell>
          <cell r="D971">
            <v>3205000</v>
          </cell>
          <cell r="E971">
            <v>5.9200000000000003E-2</v>
          </cell>
          <cell r="J971" t="str">
            <v>Senior</v>
          </cell>
          <cell r="AE971">
            <v>3205000</v>
          </cell>
          <cell r="AF971">
            <v>0</v>
          </cell>
        </row>
        <row r="972">
          <cell r="A972" t="str">
            <v>Scherer BPS</v>
          </cell>
          <cell r="C972">
            <v>47027</v>
          </cell>
          <cell r="D972">
            <v>3310000</v>
          </cell>
          <cell r="E972">
            <v>5.9200000000000003E-2</v>
          </cell>
          <cell r="J972" t="str">
            <v>Senior</v>
          </cell>
          <cell r="AE972">
            <v>3310000</v>
          </cell>
          <cell r="AF972">
            <v>0</v>
          </cell>
        </row>
        <row r="973">
          <cell r="A973" t="str">
            <v>Scherer BPS</v>
          </cell>
          <cell r="C973">
            <v>47392</v>
          </cell>
          <cell r="D973">
            <v>3425000</v>
          </cell>
          <cell r="E973">
            <v>5.9200000000000003E-2</v>
          </cell>
          <cell r="J973" t="str">
            <v>Senior</v>
          </cell>
          <cell r="AE973">
            <v>3425000</v>
          </cell>
          <cell r="AF973">
            <v>0</v>
          </cell>
        </row>
        <row r="974">
          <cell r="A974" t="str">
            <v>Scherer BPS</v>
          </cell>
          <cell r="C974">
            <v>47757</v>
          </cell>
          <cell r="D974">
            <v>3545000</v>
          </cell>
          <cell r="E974">
            <v>5.9200000000000003E-2</v>
          </cell>
          <cell r="J974" t="str">
            <v>Senior</v>
          </cell>
          <cell r="AE974">
            <v>3545000</v>
          </cell>
          <cell r="AF974">
            <v>0</v>
          </cell>
        </row>
        <row r="975">
          <cell r="A975" t="str">
            <v>MEAG</v>
          </cell>
          <cell r="C975">
            <v>57436</v>
          </cell>
          <cell r="D975">
            <v>1224265000</v>
          </cell>
          <cell r="E975">
            <v>6.6369999999999998E-2</v>
          </cell>
          <cell r="J975" t="str">
            <v>Senior</v>
          </cell>
          <cell r="AE975">
            <v>1224265000</v>
          </cell>
          <cell r="AF975">
            <v>0</v>
          </cell>
        </row>
        <row r="976">
          <cell r="A976" t="str">
            <v>MEAG</v>
          </cell>
          <cell r="C976">
            <v>43191</v>
          </cell>
          <cell r="D976">
            <v>10950000</v>
          </cell>
          <cell r="E976">
            <v>0.05</v>
          </cell>
          <cell r="J976" t="str">
            <v>Senior</v>
          </cell>
          <cell r="AE976">
            <v>10950000</v>
          </cell>
          <cell r="AF976">
            <v>0</v>
          </cell>
        </row>
        <row r="977">
          <cell r="A977" t="str">
            <v>MEAG</v>
          </cell>
          <cell r="C977">
            <v>43556</v>
          </cell>
          <cell r="D977">
            <v>5175000</v>
          </cell>
          <cell r="E977">
            <v>0.05</v>
          </cell>
          <cell r="J977" t="str">
            <v>Senior</v>
          </cell>
          <cell r="AE977">
            <v>5175000</v>
          </cell>
          <cell r="AF977">
            <v>0</v>
          </cell>
        </row>
        <row r="978">
          <cell r="A978" t="str">
            <v>MEAG</v>
          </cell>
          <cell r="C978">
            <v>43922</v>
          </cell>
          <cell r="D978">
            <v>460000</v>
          </cell>
          <cell r="E978">
            <v>0.05</v>
          </cell>
          <cell r="J978" t="str">
            <v>Senior</v>
          </cell>
          <cell r="AE978">
            <v>460000</v>
          </cell>
          <cell r="AF978">
            <v>0</v>
          </cell>
        </row>
        <row r="979">
          <cell r="A979" t="str">
            <v>MEAG</v>
          </cell>
          <cell r="C979">
            <v>51227</v>
          </cell>
          <cell r="D979">
            <v>1410000</v>
          </cell>
          <cell r="E979">
            <v>0.05</v>
          </cell>
          <cell r="J979" t="str">
            <v>Senior</v>
          </cell>
          <cell r="AE979">
            <v>1410000</v>
          </cell>
          <cell r="AF979">
            <v>0</v>
          </cell>
        </row>
        <row r="980">
          <cell r="A980" t="str">
            <v>MEAG</v>
          </cell>
          <cell r="C980">
            <v>58623</v>
          </cell>
          <cell r="D980">
            <v>117180000</v>
          </cell>
          <cell r="E980">
            <v>0.05</v>
          </cell>
          <cell r="J980" t="str">
            <v>Senior</v>
          </cell>
          <cell r="AE980">
            <v>117180000</v>
          </cell>
          <cell r="AF980">
            <v>0</v>
          </cell>
        </row>
        <row r="981">
          <cell r="A981" t="str">
            <v>MEAG</v>
          </cell>
          <cell r="C981">
            <v>58623</v>
          </cell>
          <cell r="D981">
            <v>68000000</v>
          </cell>
          <cell r="E981">
            <v>5.5E-2</v>
          </cell>
          <cell r="J981" t="str">
            <v>Senior</v>
          </cell>
          <cell r="AE981">
            <v>68000000</v>
          </cell>
          <cell r="AF981">
            <v>0</v>
          </cell>
        </row>
        <row r="982">
          <cell r="AF982">
            <v>0</v>
          </cell>
        </row>
        <row r="983">
          <cell r="AF983">
            <v>0</v>
          </cell>
        </row>
        <row r="984">
          <cell r="AF984">
            <v>0</v>
          </cell>
        </row>
        <row r="985">
          <cell r="AF985">
            <v>0</v>
          </cell>
        </row>
        <row r="986">
          <cell r="AF986">
            <v>0</v>
          </cell>
        </row>
        <row r="987">
          <cell r="AF987">
            <v>0</v>
          </cell>
        </row>
        <row r="988">
          <cell r="AF988">
            <v>0</v>
          </cell>
        </row>
        <row r="989">
          <cell r="AF989">
            <v>0</v>
          </cell>
        </row>
        <row r="990">
          <cell r="AF990">
            <v>0</v>
          </cell>
        </row>
        <row r="991">
          <cell r="AF991">
            <v>0</v>
          </cell>
        </row>
        <row r="992">
          <cell r="AF992">
            <v>0</v>
          </cell>
        </row>
        <row r="993">
          <cell r="AF993">
            <v>0</v>
          </cell>
        </row>
        <row r="994">
          <cell r="AF994">
            <v>0</v>
          </cell>
        </row>
        <row r="995">
          <cell r="AF995">
            <v>0</v>
          </cell>
        </row>
        <row r="996">
          <cell r="AF996">
            <v>0</v>
          </cell>
        </row>
        <row r="997">
          <cell r="AF997">
            <v>0</v>
          </cell>
        </row>
        <row r="998">
          <cell r="AF998">
            <v>0</v>
          </cell>
        </row>
        <row r="999">
          <cell r="AF999">
            <v>0</v>
          </cell>
        </row>
        <row r="1000">
          <cell r="AF1000">
            <v>0</v>
          </cell>
        </row>
        <row r="1001">
          <cell r="AF1001">
            <v>0</v>
          </cell>
        </row>
        <row r="1002">
          <cell r="AF1002">
            <v>0</v>
          </cell>
        </row>
        <row r="1003">
          <cell r="AF1003">
            <v>0</v>
          </cell>
        </row>
        <row r="1004">
          <cell r="AF1004">
            <v>0</v>
          </cell>
        </row>
        <row r="1005">
          <cell r="AF1005">
            <v>0</v>
          </cell>
        </row>
        <row r="1006">
          <cell r="AF1006">
            <v>0</v>
          </cell>
        </row>
        <row r="1007">
          <cell r="AF1007">
            <v>0</v>
          </cell>
        </row>
        <row r="1008">
          <cell r="AF1008">
            <v>0</v>
          </cell>
        </row>
        <row r="1009">
          <cell r="AF1009">
            <v>0</v>
          </cell>
        </row>
        <row r="1010">
          <cell r="AF1010">
            <v>0</v>
          </cell>
        </row>
        <row r="1011">
          <cell r="AF1011">
            <v>0</v>
          </cell>
        </row>
        <row r="1012">
          <cell r="AF1012">
            <v>0</v>
          </cell>
        </row>
        <row r="1013">
          <cell r="AF1013">
            <v>0</v>
          </cell>
        </row>
        <row r="1014">
          <cell r="AF1014">
            <v>0</v>
          </cell>
        </row>
        <row r="1015">
          <cell r="AF1015">
            <v>0</v>
          </cell>
        </row>
        <row r="1016">
          <cell r="AF1016">
            <v>0</v>
          </cell>
        </row>
        <row r="1017">
          <cell r="AF1017">
            <v>0</v>
          </cell>
        </row>
        <row r="1018">
          <cell r="AF1018">
            <v>0</v>
          </cell>
        </row>
        <row r="1019">
          <cell r="AF1019">
            <v>0</v>
          </cell>
        </row>
        <row r="1020">
          <cell r="AF1020">
            <v>0</v>
          </cell>
        </row>
        <row r="1021">
          <cell r="AF1021">
            <v>0</v>
          </cell>
        </row>
        <row r="1022">
          <cell r="AF1022">
            <v>0</v>
          </cell>
        </row>
        <row r="1023">
          <cell r="AF1023">
            <v>0</v>
          </cell>
        </row>
        <row r="1024">
          <cell r="AF1024">
            <v>0</v>
          </cell>
        </row>
        <row r="1025">
          <cell r="AF1025">
            <v>0</v>
          </cell>
        </row>
        <row r="1026">
          <cell r="AF1026">
            <v>0</v>
          </cell>
        </row>
        <row r="1027">
          <cell r="AF1027">
            <v>0</v>
          </cell>
        </row>
        <row r="1028">
          <cell r="AF1028">
            <v>0</v>
          </cell>
        </row>
        <row r="1029">
          <cell r="AF1029">
            <v>0</v>
          </cell>
        </row>
        <row r="1030">
          <cell r="AF1030">
            <v>0</v>
          </cell>
        </row>
        <row r="1031">
          <cell r="AF1031">
            <v>0</v>
          </cell>
        </row>
        <row r="1032">
          <cell r="AF1032">
            <v>0</v>
          </cell>
        </row>
        <row r="1033">
          <cell r="AF1033">
            <v>0</v>
          </cell>
        </row>
        <row r="1034">
          <cell r="AF1034">
            <v>0</v>
          </cell>
        </row>
        <row r="1035">
          <cell r="AF1035">
            <v>0</v>
          </cell>
        </row>
        <row r="1036">
          <cell r="AF1036">
            <v>0</v>
          </cell>
        </row>
        <row r="1037">
          <cell r="AF1037">
            <v>0</v>
          </cell>
        </row>
        <row r="1038">
          <cell r="AF1038">
            <v>0</v>
          </cell>
        </row>
        <row r="1039">
          <cell r="AF1039">
            <v>0</v>
          </cell>
        </row>
        <row r="1040">
          <cell r="AF1040">
            <v>0</v>
          </cell>
        </row>
        <row r="1041">
          <cell r="AF1041">
            <v>0</v>
          </cell>
        </row>
        <row r="1042">
          <cell r="AF1042">
            <v>0</v>
          </cell>
        </row>
        <row r="1043">
          <cell r="AF1043">
            <v>0</v>
          </cell>
        </row>
        <row r="1044">
          <cell r="AF1044">
            <v>0</v>
          </cell>
        </row>
        <row r="1045">
          <cell r="AF1045">
            <v>0</v>
          </cell>
        </row>
        <row r="1046">
          <cell r="AF1046">
            <v>0</v>
          </cell>
        </row>
        <row r="1047">
          <cell r="AF1047">
            <v>0</v>
          </cell>
        </row>
        <row r="1048">
          <cell r="AF1048">
            <v>0</v>
          </cell>
        </row>
        <row r="1049">
          <cell r="AF1049">
            <v>0</v>
          </cell>
        </row>
        <row r="1050">
          <cell r="AF1050">
            <v>0</v>
          </cell>
        </row>
        <row r="1051">
          <cell r="AF1051">
            <v>0</v>
          </cell>
        </row>
        <row r="1052">
          <cell r="AF1052">
            <v>0</v>
          </cell>
        </row>
        <row r="1053">
          <cell r="AF1053">
            <v>0</v>
          </cell>
        </row>
        <row r="1054">
          <cell r="AF1054">
            <v>0</v>
          </cell>
        </row>
        <row r="1055">
          <cell r="AF1055">
            <v>0</v>
          </cell>
        </row>
        <row r="1056">
          <cell r="AF1056">
            <v>0</v>
          </cell>
        </row>
        <row r="1057">
          <cell r="AF1057">
            <v>0</v>
          </cell>
        </row>
        <row r="1058">
          <cell r="AF1058">
            <v>0</v>
          </cell>
        </row>
        <row r="1059">
          <cell r="AF1059">
            <v>0</v>
          </cell>
        </row>
        <row r="1060">
          <cell r="AF1060">
            <v>0</v>
          </cell>
        </row>
        <row r="1061">
          <cell r="AF1061">
            <v>0</v>
          </cell>
        </row>
        <row r="1062">
          <cell r="AF1062">
            <v>0</v>
          </cell>
        </row>
        <row r="1063">
          <cell r="AF1063">
            <v>0</v>
          </cell>
        </row>
        <row r="1064">
          <cell r="AF1064">
            <v>0</v>
          </cell>
        </row>
        <row r="1065">
          <cell r="AF1065">
            <v>0</v>
          </cell>
        </row>
        <row r="1066">
          <cell r="AF1066">
            <v>0</v>
          </cell>
        </row>
        <row r="1067">
          <cell r="AF1067">
            <v>0</v>
          </cell>
        </row>
        <row r="1068">
          <cell r="AF1068">
            <v>0</v>
          </cell>
        </row>
        <row r="1069">
          <cell r="AF1069">
            <v>0</v>
          </cell>
        </row>
        <row r="1070">
          <cell r="AF1070">
            <v>0</v>
          </cell>
        </row>
        <row r="1071">
          <cell r="AF1071">
            <v>0</v>
          </cell>
        </row>
        <row r="1072">
          <cell r="AF1072">
            <v>0</v>
          </cell>
        </row>
        <row r="1073">
          <cell r="AF1073">
            <v>0</v>
          </cell>
        </row>
        <row r="1074">
          <cell r="AF1074">
            <v>0</v>
          </cell>
        </row>
        <row r="1075">
          <cell r="AF1075">
            <v>0</v>
          </cell>
        </row>
        <row r="1076">
          <cell r="AF1076">
            <v>0</v>
          </cell>
        </row>
        <row r="1077">
          <cell r="AF1077">
            <v>0</v>
          </cell>
        </row>
        <row r="1078">
          <cell r="AF1078">
            <v>0</v>
          </cell>
        </row>
        <row r="1079">
          <cell r="AF1079">
            <v>0</v>
          </cell>
        </row>
        <row r="1080">
          <cell r="AF1080">
            <v>0</v>
          </cell>
        </row>
        <row r="1081">
          <cell r="AF1081">
            <v>0</v>
          </cell>
        </row>
        <row r="1082">
          <cell r="AF1082">
            <v>0</v>
          </cell>
        </row>
        <row r="1083">
          <cell r="AF1083">
            <v>0</v>
          </cell>
        </row>
        <row r="1084">
          <cell r="AF1084">
            <v>0</v>
          </cell>
        </row>
        <row r="1085">
          <cell r="AF1085">
            <v>0</v>
          </cell>
        </row>
        <row r="1086">
          <cell r="AF1086">
            <v>0</v>
          </cell>
        </row>
        <row r="1087">
          <cell r="AF1087">
            <v>0</v>
          </cell>
        </row>
        <row r="1088">
          <cell r="AF1088">
            <v>0</v>
          </cell>
        </row>
        <row r="1089">
          <cell r="AF1089">
            <v>0</v>
          </cell>
        </row>
        <row r="1091">
          <cell r="AF1091">
            <v>0</v>
          </cell>
        </row>
        <row r="1092">
          <cell r="AF1092">
            <v>0</v>
          </cell>
        </row>
        <row r="1093">
          <cell r="AF1093">
            <v>0</v>
          </cell>
        </row>
        <row r="1094">
          <cell r="AF1094">
            <v>0</v>
          </cell>
        </row>
        <row r="1095">
          <cell r="AF1095">
            <v>0</v>
          </cell>
        </row>
        <row r="1096">
          <cell r="AF1096">
            <v>0</v>
          </cell>
        </row>
        <row r="1097">
          <cell r="AF1097">
            <v>0</v>
          </cell>
        </row>
        <row r="1098">
          <cell r="AF1098">
            <v>0</v>
          </cell>
        </row>
        <row r="1099">
          <cell r="AF1099">
            <v>0</v>
          </cell>
        </row>
        <row r="1100">
          <cell r="AF1100">
            <v>0</v>
          </cell>
        </row>
        <row r="1101">
          <cell r="AF1101">
            <v>0</v>
          </cell>
        </row>
        <row r="1102">
          <cell r="AF1102">
            <v>0</v>
          </cell>
        </row>
        <row r="1103">
          <cell r="AF1103">
            <v>0</v>
          </cell>
        </row>
        <row r="1104">
          <cell r="AF1104">
            <v>0</v>
          </cell>
        </row>
        <row r="1105">
          <cell r="AF1105">
            <v>0</v>
          </cell>
        </row>
        <row r="1106">
          <cell r="AF1106">
            <v>0</v>
          </cell>
        </row>
        <row r="1107">
          <cell r="AF1107">
            <v>0</v>
          </cell>
        </row>
        <row r="1108">
          <cell r="AF1108">
            <v>0</v>
          </cell>
        </row>
        <row r="1109">
          <cell r="AF1109">
            <v>0</v>
          </cell>
        </row>
        <row r="1110">
          <cell r="AF1110">
            <v>0</v>
          </cell>
        </row>
        <row r="1111">
          <cell r="AF1111">
            <v>0</v>
          </cell>
        </row>
        <row r="1112">
          <cell r="AF1112">
            <v>0</v>
          </cell>
        </row>
        <row r="1113">
          <cell r="AF1113">
            <v>0</v>
          </cell>
        </row>
        <row r="1114">
          <cell r="AF1114">
            <v>0</v>
          </cell>
        </row>
        <row r="1115">
          <cell r="AF1115">
            <v>0</v>
          </cell>
        </row>
        <row r="1116">
          <cell r="AF1116">
            <v>0</v>
          </cell>
        </row>
        <row r="1117">
          <cell r="AF1117">
            <v>0</v>
          </cell>
        </row>
        <row r="1118">
          <cell r="AF1118">
            <v>0</v>
          </cell>
        </row>
        <row r="1119">
          <cell r="AF1119">
            <v>0</v>
          </cell>
        </row>
        <row r="1120">
          <cell r="AF1120">
            <v>0</v>
          </cell>
        </row>
        <row r="1121">
          <cell r="AF1121">
            <v>0</v>
          </cell>
        </row>
        <row r="1122">
          <cell r="AF1122">
            <v>0</v>
          </cell>
        </row>
        <row r="1123">
          <cell r="AF1123">
            <v>0</v>
          </cell>
        </row>
        <row r="1124">
          <cell r="AF1124">
            <v>0</v>
          </cell>
        </row>
        <row r="1125">
          <cell r="AF1125">
            <v>0</v>
          </cell>
        </row>
        <row r="1126">
          <cell r="AF1126">
            <v>0</v>
          </cell>
        </row>
        <row r="1127">
          <cell r="AF1127">
            <v>0</v>
          </cell>
        </row>
        <row r="1128">
          <cell r="AF1128">
            <v>0</v>
          </cell>
        </row>
        <row r="1129">
          <cell r="AF1129">
            <v>0</v>
          </cell>
        </row>
        <row r="1130">
          <cell r="AF1130">
            <v>0</v>
          </cell>
        </row>
        <row r="1131">
          <cell r="AF1131">
            <v>0</v>
          </cell>
        </row>
        <row r="1132">
          <cell r="AF1132">
            <v>0</v>
          </cell>
        </row>
        <row r="1133">
          <cell r="AF1133">
            <v>0</v>
          </cell>
        </row>
        <row r="1134">
          <cell r="AF1134">
            <v>0</v>
          </cell>
        </row>
        <row r="1135">
          <cell r="AF1135">
            <v>0</v>
          </cell>
        </row>
        <row r="1136">
          <cell r="AF1136">
            <v>0</v>
          </cell>
        </row>
        <row r="1137">
          <cell r="AF1137">
            <v>0</v>
          </cell>
        </row>
        <row r="1138">
          <cell r="AF1138">
            <v>0</v>
          </cell>
        </row>
        <row r="1139">
          <cell r="AF1139">
            <v>0</v>
          </cell>
        </row>
        <row r="1140">
          <cell r="AF1140">
            <v>0</v>
          </cell>
        </row>
        <row r="1141">
          <cell r="AF1141">
            <v>0</v>
          </cell>
        </row>
        <row r="1142">
          <cell r="AF1142">
            <v>0</v>
          </cell>
        </row>
        <row r="1143">
          <cell r="AF1143">
            <v>0</v>
          </cell>
        </row>
        <row r="1144">
          <cell r="AF1144">
            <v>0</v>
          </cell>
        </row>
        <row r="1145">
          <cell r="AF1145">
            <v>0</v>
          </cell>
        </row>
        <row r="1146">
          <cell r="AF1146">
            <v>0</v>
          </cell>
        </row>
        <row r="1147">
          <cell r="AF1147">
            <v>0</v>
          </cell>
        </row>
        <row r="1148">
          <cell r="AF1148">
            <v>0</v>
          </cell>
        </row>
        <row r="1149">
          <cell r="AF1149">
            <v>0</v>
          </cell>
        </row>
        <row r="1150">
          <cell r="AF1150">
            <v>0</v>
          </cell>
        </row>
        <row r="1151">
          <cell r="AF1151">
            <v>0</v>
          </cell>
        </row>
        <row r="1152">
          <cell r="AF1152">
            <v>0</v>
          </cell>
        </row>
        <row r="1153">
          <cell r="AF1153">
            <v>0</v>
          </cell>
        </row>
        <row r="1154">
          <cell r="AF1154">
            <v>0</v>
          </cell>
        </row>
        <row r="1155">
          <cell r="AF1155">
            <v>0</v>
          </cell>
        </row>
        <row r="1156">
          <cell r="AF1156">
            <v>0</v>
          </cell>
        </row>
        <row r="1157">
          <cell r="AF1157">
            <v>0</v>
          </cell>
        </row>
        <row r="1158">
          <cell r="AF1158">
            <v>0</v>
          </cell>
        </row>
        <row r="1159">
          <cell r="AF1159">
            <v>0</v>
          </cell>
        </row>
        <row r="1160">
          <cell r="AF1160">
            <v>0</v>
          </cell>
        </row>
        <row r="1161">
          <cell r="AF1161">
            <v>0</v>
          </cell>
        </row>
        <row r="1162">
          <cell r="AF1162">
            <v>0</v>
          </cell>
        </row>
        <row r="1163">
          <cell r="AF1163">
            <v>0</v>
          </cell>
        </row>
        <row r="1164">
          <cell r="AF1164">
            <v>0</v>
          </cell>
        </row>
        <row r="1165">
          <cell r="AF1165">
            <v>0</v>
          </cell>
        </row>
        <row r="1166">
          <cell r="AF1166">
            <v>0</v>
          </cell>
        </row>
        <row r="1167">
          <cell r="AF1167">
            <v>0</v>
          </cell>
        </row>
        <row r="1168">
          <cell r="AF1168">
            <v>0</v>
          </cell>
        </row>
        <row r="1169">
          <cell r="AF1169">
            <v>0</v>
          </cell>
        </row>
        <row r="1170">
          <cell r="AF1170">
            <v>0</v>
          </cell>
        </row>
        <row r="1171">
          <cell r="AF1171">
            <v>0</v>
          </cell>
        </row>
        <row r="1172">
          <cell r="AF1172">
            <v>0</v>
          </cell>
        </row>
        <row r="1173">
          <cell r="AF1173">
            <v>0</v>
          </cell>
        </row>
        <row r="1174">
          <cell r="AF1174">
            <v>0</v>
          </cell>
        </row>
        <row r="1175">
          <cell r="AF1175">
            <v>0</v>
          </cell>
        </row>
        <row r="1176">
          <cell r="AF1176">
            <v>0</v>
          </cell>
        </row>
        <row r="1177">
          <cell r="AF1177">
            <v>0</v>
          </cell>
        </row>
        <row r="1178">
          <cell r="AF1178">
            <v>0</v>
          </cell>
        </row>
        <row r="1179">
          <cell r="AF1179">
            <v>0</v>
          </cell>
        </row>
        <row r="1180">
          <cell r="AF1180">
            <v>0</v>
          </cell>
        </row>
        <row r="1181">
          <cell r="AF1181">
            <v>0</v>
          </cell>
        </row>
        <row r="1182">
          <cell r="AF1182">
            <v>0</v>
          </cell>
        </row>
        <row r="1183">
          <cell r="AF1183">
            <v>0</v>
          </cell>
        </row>
        <row r="1184">
          <cell r="AF1184">
            <v>0</v>
          </cell>
        </row>
        <row r="1185">
          <cell r="AF1185">
            <v>0</v>
          </cell>
        </row>
        <row r="1186">
          <cell r="AF1186">
            <v>0</v>
          </cell>
        </row>
        <row r="1187">
          <cell r="AF1187">
            <v>0</v>
          </cell>
        </row>
        <row r="1188">
          <cell r="AF1188">
            <v>0</v>
          </cell>
        </row>
        <row r="1189">
          <cell r="AF1189">
            <v>0</v>
          </cell>
        </row>
        <row r="1190">
          <cell r="AF1190">
            <v>0</v>
          </cell>
        </row>
        <row r="1191">
          <cell r="AF1191">
            <v>0</v>
          </cell>
        </row>
        <row r="1192">
          <cell r="AF1192">
            <v>0</v>
          </cell>
        </row>
        <row r="1193">
          <cell r="AF1193">
            <v>0</v>
          </cell>
        </row>
        <row r="1194">
          <cell r="AF1194">
            <v>0</v>
          </cell>
        </row>
        <row r="1195">
          <cell r="AF1195">
            <v>0</v>
          </cell>
        </row>
        <row r="1196">
          <cell r="AF1196">
            <v>0</v>
          </cell>
        </row>
        <row r="1197">
          <cell r="AF1197">
            <v>0</v>
          </cell>
        </row>
        <row r="1198">
          <cell r="AF1198">
            <v>0</v>
          </cell>
        </row>
        <row r="1199">
          <cell r="AF1199">
            <v>0</v>
          </cell>
        </row>
        <row r="1200">
          <cell r="AF1200">
            <v>0</v>
          </cell>
        </row>
        <row r="1201">
          <cell r="AF1201">
            <v>0</v>
          </cell>
        </row>
        <row r="1202">
          <cell r="AF1202">
            <v>0</v>
          </cell>
        </row>
        <row r="1203">
          <cell r="AF1203">
            <v>0</v>
          </cell>
        </row>
        <row r="1204">
          <cell r="AF1204">
            <v>0</v>
          </cell>
        </row>
        <row r="1205">
          <cell r="AF1205">
            <v>0</v>
          </cell>
        </row>
        <row r="1206">
          <cell r="AF1206">
            <v>0</v>
          </cell>
        </row>
        <row r="1207">
          <cell r="AF1207">
            <v>0</v>
          </cell>
        </row>
        <row r="1208">
          <cell r="AF1208">
            <v>0</v>
          </cell>
        </row>
        <row r="1209">
          <cell r="AF1209">
            <v>0</v>
          </cell>
        </row>
        <row r="1210">
          <cell r="AF1210">
            <v>0</v>
          </cell>
        </row>
        <row r="1211">
          <cell r="AF1211">
            <v>0</v>
          </cell>
        </row>
        <row r="1212">
          <cell r="AF1212">
            <v>0</v>
          </cell>
        </row>
        <row r="1213">
          <cell r="AF1213">
            <v>0</v>
          </cell>
        </row>
        <row r="1214">
          <cell r="AF1214">
            <v>0</v>
          </cell>
        </row>
        <row r="1215">
          <cell r="AF1215">
            <v>0</v>
          </cell>
        </row>
        <row r="1216">
          <cell r="AF1216">
            <v>0</v>
          </cell>
        </row>
        <row r="1217">
          <cell r="AF1217">
            <v>0</v>
          </cell>
        </row>
        <row r="1218">
          <cell r="AF1218">
            <v>0</v>
          </cell>
        </row>
        <row r="1219">
          <cell r="AF1219">
            <v>0</v>
          </cell>
        </row>
        <row r="1220">
          <cell r="AF1220">
            <v>0</v>
          </cell>
        </row>
        <row r="1221">
          <cell r="AF1221">
            <v>0</v>
          </cell>
        </row>
        <row r="1222">
          <cell r="AF1222">
            <v>0</v>
          </cell>
        </row>
        <row r="1223">
          <cell r="AF1223">
            <v>0</v>
          </cell>
        </row>
        <row r="1224">
          <cell r="AF1224">
            <v>0</v>
          </cell>
        </row>
        <row r="1225">
          <cell r="AF1225">
            <v>0</v>
          </cell>
        </row>
        <row r="1226">
          <cell r="AF1226">
            <v>0</v>
          </cell>
        </row>
        <row r="1227">
          <cell r="AF1227">
            <v>0</v>
          </cell>
        </row>
        <row r="1228">
          <cell r="AF1228">
            <v>0</v>
          </cell>
        </row>
        <row r="1229">
          <cell r="AF1229">
            <v>0</v>
          </cell>
        </row>
        <row r="1230">
          <cell r="AF1230">
            <v>0</v>
          </cell>
        </row>
        <row r="1231">
          <cell r="AF1231">
            <v>0</v>
          </cell>
        </row>
        <row r="1232">
          <cell r="AF1232">
            <v>0</v>
          </cell>
        </row>
        <row r="1233">
          <cell r="AE1233">
            <v>1</v>
          </cell>
          <cell r="AF1233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3">
          <cell r="B13">
            <v>0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="85" zoomScaleNormal="85" workbookViewId="0">
      <selection activeCell="A18" sqref="A18"/>
    </sheetView>
  </sheetViews>
  <sheetFormatPr defaultRowHeight="15" x14ac:dyDescent="0.25"/>
  <cols>
    <col min="1" max="1" width="53.7109375" bestFit="1" customWidth="1"/>
    <col min="2" max="2" width="11.5703125" customWidth="1"/>
    <col min="3" max="14" width="13.42578125" bestFit="1" customWidth="1"/>
  </cols>
  <sheetData>
    <row r="1" spans="1:14" ht="15.75" x14ac:dyDescent="0.25">
      <c r="A1" s="213" t="s">
        <v>3</v>
      </c>
      <c r="B1" s="1">
        <v>2018</v>
      </c>
      <c r="C1" s="1">
        <v>2019</v>
      </c>
      <c r="D1" s="1">
        <v>2020</v>
      </c>
      <c r="E1" s="1">
        <v>2021</v>
      </c>
      <c r="F1" s="1">
        <v>2022</v>
      </c>
      <c r="G1" s="1">
        <v>2023</v>
      </c>
      <c r="H1" s="1">
        <v>2024</v>
      </c>
      <c r="I1" s="1">
        <v>2025</v>
      </c>
      <c r="J1" s="1">
        <v>2026</v>
      </c>
      <c r="K1" s="1">
        <v>2027</v>
      </c>
      <c r="L1" s="1">
        <v>2028</v>
      </c>
      <c r="M1" s="1">
        <v>2029</v>
      </c>
      <c r="N1" s="1">
        <v>2030</v>
      </c>
    </row>
    <row r="2" spans="1:14" x14ac:dyDescent="0.25">
      <c r="A2" s="212" t="s">
        <v>0</v>
      </c>
      <c r="B2" s="16">
        <v>36186</v>
      </c>
      <c r="C2" s="16">
        <v>35857.771244551623</v>
      </c>
      <c r="D2" s="16">
        <v>36060.797945338265</v>
      </c>
      <c r="E2" s="16">
        <v>36264.974183304774</v>
      </c>
      <c r="F2" s="16">
        <v>36470.306467130642</v>
      </c>
      <c r="G2" s="16">
        <v>36676.801342347535</v>
      </c>
      <c r="H2" s="16">
        <v>36884.465391547907</v>
      </c>
      <c r="I2" s="16">
        <v>37093.305234594838</v>
      </c>
      <c r="J2" s="16">
        <v>37303.327528833113</v>
      </c>
      <c r="K2" s="16">
        <v>37514.538969301357</v>
      </c>
      <c r="L2" s="16">
        <v>37726.946288945539</v>
      </c>
      <c r="M2" s="16">
        <v>37940.556258833552</v>
      </c>
      <c r="N2" s="16">
        <v>38155.375688371059</v>
      </c>
    </row>
    <row r="3" spans="1:14" x14ac:dyDescent="0.25">
      <c r="A3" s="212" t="s">
        <v>1</v>
      </c>
      <c r="B3" s="16">
        <v>26341</v>
      </c>
      <c r="C3" s="16">
        <v>26924.452015852992</v>
      </c>
      <c r="D3" s="16">
        <v>27076.89826316675</v>
      </c>
      <c r="E3" s="16">
        <v>27230.207661132798</v>
      </c>
      <c r="F3" s="16">
        <v>27384.385096910126</v>
      </c>
      <c r="G3" s="16">
        <v>27539.435485328831</v>
      </c>
      <c r="H3" s="16">
        <v>27695.363769046762</v>
      </c>
      <c r="I3" s="16">
        <v>27852.174918707104</v>
      </c>
      <c r="J3" s="16">
        <v>28009.873933096824</v>
      </c>
      <c r="K3" s="16">
        <v>28168.465839306013</v>
      </c>
      <c r="L3" s="16">
        <v>28327.955692888158</v>
      </c>
      <c r="M3" s="16">
        <v>28488.348578021294</v>
      </c>
      <c r="N3" s="16">
        <v>28649.649607670046</v>
      </c>
    </row>
    <row r="4" spans="1:14" x14ac:dyDescent="0.25">
      <c r="A4" s="212" t="s">
        <v>2</v>
      </c>
      <c r="B4" s="16">
        <v>3120</v>
      </c>
      <c r="C4" s="16">
        <v>3504.2592886336006</v>
      </c>
      <c r="D4" s="16">
        <v>3839.1285777080329</v>
      </c>
      <c r="E4" s="16">
        <v>4182.9277144911166</v>
      </c>
      <c r="F4" s="16">
        <v>4564.5447563203397</v>
      </c>
      <c r="G4" s="16">
        <v>4988.1396727507772</v>
      </c>
      <c r="H4" s="16">
        <v>5458.3300299885632</v>
      </c>
      <c r="I4" s="16">
        <v>5695.5624375039915</v>
      </c>
      <c r="J4" s="16">
        <v>5944.6564653951909</v>
      </c>
      <c r="K4" s="16">
        <v>6206.2051946809506</v>
      </c>
      <c r="L4" s="16">
        <v>6480.8313604309988</v>
      </c>
      <c r="M4" s="16">
        <v>6769.1888344685494</v>
      </c>
      <c r="N4" s="16">
        <v>6890.2989735643196</v>
      </c>
    </row>
    <row r="5" spans="1:14" x14ac:dyDescent="0.25">
      <c r="A5" s="15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25">
      <c r="A6" s="214" t="s">
        <v>185</v>
      </c>
      <c r="B6" s="205">
        <f>'WS Inc Stmt'!D9</f>
        <v>435681.96706999996</v>
      </c>
      <c r="C6" s="205">
        <f>'WS Inc Stmt'!E9</f>
        <v>479034.5652508671</v>
      </c>
      <c r="D6" s="205">
        <f>'WS Inc Stmt'!F9</f>
        <v>455897.08865799429</v>
      </c>
      <c r="E6" s="205">
        <f>'WS Inc Stmt'!G9</f>
        <v>461861.72500307445</v>
      </c>
      <c r="F6" s="205">
        <f>'WS Inc Stmt'!H9</f>
        <v>468061.23212648288</v>
      </c>
      <c r="G6" s="205">
        <f>'WS Inc Stmt'!I9</f>
        <v>474533.17250892543</v>
      </c>
      <c r="H6" s="205">
        <f>'WS Inc Stmt'!J9</f>
        <v>483337.90856715658</v>
      </c>
      <c r="I6" s="205">
        <f>'WS Inc Stmt'!K9</f>
        <v>489396.42114390683</v>
      </c>
      <c r="J6" s="205">
        <f>'WS Inc Stmt'!L9</f>
        <v>495580.34182494349</v>
      </c>
      <c r="K6" s="205">
        <f>'WS Inc Stmt'!M9</f>
        <v>501893.81940260646</v>
      </c>
      <c r="L6" s="205">
        <f>'WS Inc Stmt'!N9</f>
        <v>508341.1814368972</v>
      </c>
      <c r="M6" s="205">
        <f>'WS Inc Stmt'!O9</f>
        <v>514926.94278251252</v>
      </c>
      <c r="N6" s="206">
        <f>'WS Inc Stmt'!P9</f>
        <v>520632.19414916373</v>
      </c>
    </row>
    <row r="7" spans="1:14" x14ac:dyDescent="0.25">
      <c r="A7" s="207"/>
      <c r="B7" s="236" t="s">
        <v>197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9"/>
    </row>
    <row r="8" spans="1:14" x14ac:dyDescent="0.25">
      <c r="A8" s="207"/>
      <c r="B8" s="233" t="s">
        <v>204</v>
      </c>
      <c r="C8" s="234">
        <f>SUM(C6:N6)</f>
        <v>5853496.5928545306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</row>
    <row r="9" spans="1:14" x14ac:dyDescent="0.25">
      <c r="A9" s="207"/>
      <c r="B9" s="233" t="s">
        <v>205</v>
      </c>
      <c r="C9" s="234">
        <f>SUM(C32:N32)</f>
        <v>306294.33546482708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</row>
    <row r="10" spans="1:14" x14ac:dyDescent="0.25">
      <c r="A10" s="215" t="s">
        <v>31</v>
      </c>
      <c r="B10" s="212"/>
      <c r="C10" s="208"/>
    </row>
    <row r="11" spans="1:14" x14ac:dyDescent="0.25">
      <c r="A11" s="207" t="s">
        <v>33</v>
      </c>
      <c r="B11" s="208">
        <f>'WS Inc Stmt'!D13</f>
        <v>149646.47564000002</v>
      </c>
      <c r="C11" s="208">
        <f>'WS Inc Stmt'!E13</f>
        <v>159786.55484</v>
      </c>
      <c r="D11" s="208">
        <f>'WS Inc Stmt'!F13</f>
        <v>171663.25996552501</v>
      </c>
      <c r="E11" s="208">
        <f>'WS Inc Stmt'!G13</f>
        <v>175401.39146094056</v>
      </c>
      <c r="F11" s="208">
        <f>'WS Inc Stmt'!H13</f>
        <v>179223.54374646491</v>
      </c>
      <c r="G11" s="208">
        <f>'WS Inc Stmt'!I13</f>
        <v>183131.60590819005</v>
      </c>
      <c r="H11" s="208">
        <f>'WS Inc Stmt'!J13</f>
        <v>187127.50951262831</v>
      </c>
      <c r="I11" s="208">
        <f>'WS Inc Stmt'!K13</f>
        <v>191213.22956207747</v>
      </c>
      <c r="J11" s="208">
        <f>'WS Inc Stmt'!L13</f>
        <v>195390.78547147327</v>
      </c>
      <c r="K11" s="208">
        <f>'WS Inc Stmt'!M13</f>
        <v>199662.24206721256</v>
      </c>
      <c r="L11" s="208">
        <f>'WS Inc Stmt'!N13</f>
        <v>204029.71060844054</v>
      </c>
      <c r="M11" s="208">
        <f>'WS Inc Stmt'!O13</f>
        <v>208495.34983130882</v>
      </c>
      <c r="N11" s="209">
        <f>'WS Inc Stmt'!P13</f>
        <v>213061.36701671916</v>
      </c>
    </row>
    <row r="12" spans="1:14" x14ac:dyDescent="0.25">
      <c r="A12" s="207" t="s">
        <v>196</v>
      </c>
      <c r="B12" s="15"/>
      <c r="C12" s="224">
        <f t="shared" ref="C12:N12" si="0">(C11-B11)/B11</f>
        <v>6.7760227273201273E-2</v>
      </c>
      <c r="D12" s="224">
        <f t="shared" si="0"/>
        <v>7.432856373565086E-2</v>
      </c>
      <c r="E12" s="224">
        <f t="shared" si="0"/>
        <v>2.1775955415074134E-2</v>
      </c>
      <c r="F12" s="224">
        <f t="shared" si="0"/>
        <v>2.1790889192435471E-2</v>
      </c>
      <c r="G12" s="224">
        <f t="shared" si="0"/>
        <v>2.1805517735178782E-2</v>
      </c>
      <c r="H12" s="224">
        <f t="shared" si="0"/>
        <v>2.1819846905299055E-2</v>
      </c>
      <c r="I12" s="224">
        <f t="shared" si="0"/>
        <v>2.1833882469180353E-2</v>
      </c>
      <c r="J12" s="224">
        <f t="shared" si="0"/>
        <v>2.1847630098416147E-2</v>
      </c>
      <c r="K12" s="224">
        <f t="shared" si="0"/>
        <v>2.1861095370656142E-2</v>
      </c>
      <c r="L12" s="224">
        <f t="shared" si="0"/>
        <v>2.1874283770477509E-2</v>
      </c>
      <c r="M12" s="224">
        <f t="shared" si="0"/>
        <v>2.1887200690287809E-2</v>
      </c>
      <c r="N12" s="224">
        <f t="shared" si="0"/>
        <v>2.1899851431241277E-2</v>
      </c>
    </row>
    <row r="13" spans="1:14" x14ac:dyDescent="0.25">
      <c r="A13" s="207" t="s">
        <v>34</v>
      </c>
      <c r="B13" s="208">
        <f>'WS Inc Stmt'!D14</f>
        <v>139781.15100000001</v>
      </c>
      <c r="C13" s="208">
        <f>'WS Inc Stmt'!E14</f>
        <v>149047.96155555549</v>
      </c>
      <c r="D13" s="208">
        <f>'WS Inc Stmt'!F14</f>
        <v>151851.0507458061</v>
      </c>
      <c r="E13" s="208">
        <f>'WS Inc Stmt'!G14</f>
        <v>157666.74030492784</v>
      </c>
      <c r="F13" s="208">
        <f>'WS Inc Stmt'!H14</f>
        <v>162252.27018177774</v>
      </c>
      <c r="G13" s="208">
        <f>'WS Inc Stmt'!I14</f>
        <v>166878.16123359249</v>
      </c>
      <c r="H13" s="208">
        <f>'WS Inc Stmt'!J14</f>
        <v>169310.12008042997</v>
      </c>
      <c r="I13" s="208">
        <f>'WS Inc Stmt'!K14</f>
        <v>173017.13133413371</v>
      </c>
      <c r="J13" s="208">
        <f>'WS Inc Stmt'!L14</f>
        <v>174711.83177587099</v>
      </c>
      <c r="K13" s="208">
        <f>'WS Inc Stmt'!M14</f>
        <v>175308.83911940959</v>
      </c>
      <c r="L13" s="208">
        <f>'WS Inc Stmt'!N14</f>
        <v>175834.03455582453</v>
      </c>
      <c r="M13" s="208">
        <f>'WS Inc Stmt'!O14</f>
        <v>176504.91144720596</v>
      </c>
      <c r="N13" s="209">
        <f>'WS Inc Stmt'!P14</f>
        <v>177090.53060916561</v>
      </c>
    </row>
    <row r="14" spans="1:14" x14ac:dyDescent="0.25">
      <c r="A14" s="207" t="s">
        <v>35</v>
      </c>
      <c r="B14" s="208">
        <f>'WS Inc Stmt'!D15</f>
        <v>4362.4350000000004</v>
      </c>
      <c r="C14" s="208">
        <f>'WS Inc Stmt'!E15</f>
        <v>4201.2189999999991</v>
      </c>
      <c r="D14" s="208">
        <f>'WS Inc Stmt'!F15</f>
        <v>4201.2189999999991</v>
      </c>
      <c r="E14" s="208">
        <f>'WS Inc Stmt'!G15</f>
        <v>4201.2189999999991</v>
      </c>
      <c r="F14" s="208">
        <f>'WS Inc Stmt'!H15</f>
        <v>4201.2189999999991</v>
      </c>
      <c r="G14" s="208">
        <f>'WS Inc Stmt'!I15</f>
        <v>4201.2189999999991</v>
      </c>
      <c r="H14" s="208">
        <f>'WS Inc Stmt'!J15</f>
        <v>4201.2189999999991</v>
      </c>
      <c r="I14" s="208">
        <f>'WS Inc Stmt'!K15</f>
        <v>4201.2189999999991</v>
      </c>
      <c r="J14" s="208">
        <f>'WS Inc Stmt'!L15</f>
        <v>-4350</v>
      </c>
      <c r="K14" s="208">
        <f>'WS Inc Stmt'!M15</f>
        <v>-4350</v>
      </c>
      <c r="L14" s="208">
        <f>'WS Inc Stmt'!N15</f>
        <v>-4350</v>
      </c>
      <c r="M14" s="208">
        <f>'WS Inc Stmt'!O15</f>
        <v>-4350</v>
      </c>
      <c r="N14" s="209">
        <f>'WS Inc Stmt'!P15</f>
        <v>-4350</v>
      </c>
    </row>
    <row r="15" spans="1:14" x14ac:dyDescent="0.25">
      <c r="A15" s="207" t="s">
        <v>36</v>
      </c>
      <c r="B15" s="208">
        <f>'WS Inc Stmt'!D16</f>
        <v>144143.58600000001</v>
      </c>
      <c r="C15" s="208">
        <f>'WS Inc Stmt'!E16</f>
        <v>153249.1805555555</v>
      </c>
      <c r="D15" s="208">
        <f>'WS Inc Stmt'!F16</f>
        <v>156052.26974580612</v>
      </c>
      <c r="E15" s="208">
        <f>'WS Inc Stmt'!G16</f>
        <v>161867.95930492785</v>
      </c>
      <c r="F15" s="208">
        <f>'WS Inc Stmt'!H16</f>
        <v>166453.48918177775</v>
      </c>
      <c r="G15" s="208">
        <f>'WS Inc Stmt'!I16</f>
        <v>171079.3802335925</v>
      </c>
      <c r="H15" s="208">
        <f>'WS Inc Stmt'!J16</f>
        <v>173511.33908042999</v>
      </c>
      <c r="I15" s="208">
        <f>'WS Inc Stmt'!K16</f>
        <v>177218.35033413372</v>
      </c>
      <c r="J15" s="208">
        <f>'WS Inc Stmt'!L16</f>
        <v>170361.83177587099</v>
      </c>
      <c r="K15" s="208">
        <f>'WS Inc Stmt'!M16</f>
        <v>170958.83911940959</v>
      </c>
      <c r="L15" s="208">
        <f>'WS Inc Stmt'!N16</f>
        <v>171484.03455582453</v>
      </c>
      <c r="M15" s="208">
        <f>'WS Inc Stmt'!O16</f>
        <v>172154.91144720596</v>
      </c>
      <c r="N15" s="209">
        <f>'WS Inc Stmt'!P16</f>
        <v>172740.53060916561</v>
      </c>
    </row>
    <row r="16" spans="1:14" x14ac:dyDescent="0.25">
      <c r="A16" s="207" t="s">
        <v>37</v>
      </c>
      <c r="B16" s="208">
        <f>'WS Inc Stmt'!D17</f>
        <v>10475.72278</v>
      </c>
      <c r="C16" s="208">
        <f>'WS Inc Stmt'!E17</f>
        <v>10661.794241034107</v>
      </c>
      <c r="D16" s="208">
        <f>'WS Inc Stmt'!F17</f>
        <v>10807.572279394029</v>
      </c>
      <c r="E16" s="208">
        <f>'WS Inc Stmt'!G17</f>
        <v>10955.765829325515</v>
      </c>
      <c r="F16" s="208">
        <f>'WS Inc Stmt'!H17</f>
        <v>11110.347835362381</v>
      </c>
      <c r="G16" s="208">
        <f>'WS Inc Stmt'!I17</f>
        <v>11271.904472106455</v>
      </c>
      <c r="H16" s="208">
        <f>'WS Inc Stmt'!J17</f>
        <v>11441.084826991595</v>
      </c>
      <c r="I16" s="208">
        <f>'WS Inc Stmt'!K17</f>
        <v>11579.615374477677</v>
      </c>
      <c r="J16" s="208">
        <f>'WS Inc Stmt'!L17</f>
        <v>11721.046115895935</v>
      </c>
      <c r="K16" s="208">
        <f>'WS Inc Stmt'!M17</f>
        <v>11865.475634331458</v>
      </c>
      <c r="L16" s="208">
        <f>'WS Inc Stmt'!N17</f>
        <v>12013.006824713442</v>
      </c>
      <c r="M16" s="208">
        <f>'WS Inc Stmt'!O17</f>
        <v>12163.747100595549</v>
      </c>
      <c r="N16" s="209">
        <f>'WS Inc Stmt'!P17</f>
        <v>12292.925955389552</v>
      </c>
    </row>
    <row r="17" spans="1:14" x14ac:dyDescent="0.25">
      <c r="A17" s="207" t="s">
        <v>38</v>
      </c>
      <c r="B17" s="208">
        <f>'WS Inc Stmt'!D18</f>
        <v>6168.8952099999997</v>
      </c>
      <c r="C17" s="208">
        <f>'WS Inc Stmt'!E18</f>
        <v>24774.77661805601</v>
      </c>
      <c r="D17" s="208">
        <f>'WS Inc Stmt'!F18</f>
        <v>12335.090139319122</v>
      </c>
      <c r="E17" s="208">
        <f>'WS Inc Stmt'!G18</f>
        <v>13000</v>
      </c>
      <c r="F17" s="208">
        <f>'WS Inc Stmt'!H18</f>
        <v>13000</v>
      </c>
      <c r="G17" s="208">
        <f>'WS Inc Stmt'!I18</f>
        <v>13000</v>
      </c>
      <c r="H17" s="208">
        <f>'WS Inc Stmt'!J18</f>
        <v>15035.283084257848</v>
      </c>
      <c r="I17" s="208">
        <f>'WS Inc Stmt'!K18</f>
        <v>15502.666440950106</v>
      </c>
      <c r="J17" s="208">
        <f>'WS Inc Stmt'!L18</f>
        <v>24531.209582313102</v>
      </c>
      <c r="K17" s="208">
        <f>'WS Inc Stmt'!M18</f>
        <v>25018.770121832902</v>
      </c>
      <c r="L17" s="208">
        <f>'WS Inc Stmt'!N18</f>
        <v>25516.874432283705</v>
      </c>
      <c r="M17" s="208">
        <f>'WS Inc Stmt'!O18</f>
        <v>26025.842188371353</v>
      </c>
      <c r="N17" s="209">
        <f>'WS Inc Stmt'!P18</f>
        <v>26481.899385305569</v>
      </c>
    </row>
    <row r="18" spans="1:14" ht="14.25" customHeight="1" x14ac:dyDescent="0.25">
      <c r="A18" s="207" t="s">
        <v>39</v>
      </c>
      <c r="B18" s="208">
        <f>'WS Inc Stmt'!D19</f>
        <v>310434.67963000003</v>
      </c>
      <c r="C18" s="208">
        <f>'WS Inc Stmt'!E19</f>
        <v>348472.30625464558</v>
      </c>
      <c r="D18" s="208">
        <f>'WS Inc Stmt'!F19</f>
        <v>350858.19213004428</v>
      </c>
      <c r="E18" s="208">
        <f>'WS Inc Stmt'!G19</f>
        <v>361225.11659519392</v>
      </c>
      <c r="F18" s="208">
        <f>'WS Inc Stmt'!H19</f>
        <v>369787.38076360506</v>
      </c>
      <c r="G18" s="208">
        <f>'WS Inc Stmt'!I19</f>
        <v>378482.89061388897</v>
      </c>
      <c r="H18" s="208">
        <f>'WS Inc Stmt'!J19</f>
        <v>387115.21650430775</v>
      </c>
      <c r="I18" s="208">
        <f>'WS Inc Stmt'!K19</f>
        <v>395513.86171163898</v>
      </c>
      <c r="J18" s="208">
        <f>'WS Inc Stmt'!L19</f>
        <v>402004.87294555327</v>
      </c>
      <c r="K18" s="208">
        <f>'WS Inc Stmt'!M19</f>
        <v>407505.32694278652</v>
      </c>
      <c r="L18" s="208">
        <f>'WS Inc Stmt'!N19</f>
        <v>413043.62642126222</v>
      </c>
      <c r="M18" s="208">
        <f>'WS Inc Stmt'!O19</f>
        <v>418839.85056748171</v>
      </c>
      <c r="N18" s="209">
        <f>'WS Inc Stmt'!P19</f>
        <v>424576.72296657984</v>
      </c>
    </row>
    <row r="19" spans="1:14" x14ac:dyDescent="0.25">
      <c r="A19" s="207"/>
      <c r="B19" s="208">
        <f>'WS Inc Stmt'!D20</f>
        <v>0</v>
      </c>
      <c r="C19" s="208">
        <f>'WS Inc Stmt'!E20</f>
        <v>0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9"/>
    </row>
    <row r="20" spans="1:14" x14ac:dyDescent="0.25">
      <c r="A20" s="207"/>
      <c r="B20" s="236" t="s">
        <v>197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9"/>
    </row>
    <row r="21" spans="1:14" x14ac:dyDescent="0.25">
      <c r="A21" s="207"/>
      <c r="B21" s="235" t="s">
        <v>198</v>
      </c>
      <c r="C21" s="235">
        <f>SUM(C11:N11)</f>
        <v>2268186.5499909804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9"/>
    </row>
    <row r="22" spans="1:14" x14ac:dyDescent="0.25">
      <c r="A22" s="207"/>
      <c r="B22" s="235" t="s">
        <v>199</v>
      </c>
      <c r="C22" s="235">
        <f>SUM(C16:N17)+SUM(C35:N35)</f>
        <v>1011893.4079026944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9"/>
    </row>
    <row r="23" spans="1:14" x14ac:dyDescent="0.25">
      <c r="A23" s="207"/>
      <c r="B23" s="235" t="s">
        <v>200</v>
      </c>
      <c r="C23" s="235">
        <f>-SUM(C38:N38)</f>
        <v>2713071.8126653642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9"/>
    </row>
    <row r="24" spans="1:14" x14ac:dyDescent="0.25">
      <c r="A24" s="207"/>
      <c r="B24" s="235" t="s">
        <v>201</v>
      </c>
      <c r="C24" s="235">
        <f>-SUM(C39:N40)</f>
        <v>1234206.5624203871</v>
      </c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9"/>
    </row>
    <row r="25" spans="1:14" x14ac:dyDescent="0.25">
      <c r="A25" s="207"/>
      <c r="B25" s="235" t="s">
        <v>202</v>
      </c>
      <c r="C25" s="235">
        <f>-SUM(C44:N44)</f>
        <v>329655.17604451033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9"/>
    </row>
    <row r="26" spans="1:14" x14ac:dyDescent="0.25">
      <c r="A26" s="207"/>
      <c r="B26" s="235" t="s">
        <v>203</v>
      </c>
      <c r="C26" s="235">
        <f>SUM(C21:C25)</f>
        <v>7557013.5090239365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9"/>
    </row>
    <row r="27" spans="1:14" x14ac:dyDescent="0.25">
      <c r="A27" s="207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9"/>
    </row>
    <row r="28" spans="1:14" x14ac:dyDescent="0.25">
      <c r="A28" s="216" t="s">
        <v>40</v>
      </c>
      <c r="B28" s="210">
        <f>'WS Inc Stmt'!D21</f>
        <v>125247.28743999993</v>
      </c>
      <c r="C28" s="210">
        <f>'WS Inc Stmt'!E21</f>
        <v>130562.25899622153</v>
      </c>
      <c r="D28" s="210">
        <f>'WS Inc Stmt'!F21</f>
        <v>105038.89652795001</v>
      </c>
      <c r="E28" s="210">
        <f>'WS Inc Stmt'!G21</f>
        <v>100636.60840788053</v>
      </c>
      <c r="F28" s="210">
        <f>'WS Inc Stmt'!H21</f>
        <v>98273.851362877816</v>
      </c>
      <c r="G28" s="210">
        <f>'WS Inc Stmt'!I21</f>
        <v>96050.28189503646</v>
      </c>
      <c r="H28" s="210">
        <f>'WS Inc Stmt'!J21</f>
        <v>96222.69206284883</v>
      </c>
      <c r="I28" s="210">
        <f>'WS Inc Stmt'!K21</f>
        <v>93882.559432267852</v>
      </c>
      <c r="J28" s="210">
        <f>'WS Inc Stmt'!L21</f>
        <v>93575.468879390217</v>
      </c>
      <c r="K28" s="210">
        <f>'WS Inc Stmt'!M21</f>
        <v>94388.492459819943</v>
      </c>
      <c r="L28" s="210">
        <f>'WS Inc Stmt'!N21</f>
        <v>95297.555015634978</v>
      </c>
      <c r="M28" s="210">
        <f>'WS Inc Stmt'!O21</f>
        <v>96087.092215030803</v>
      </c>
      <c r="N28" s="211">
        <f>'WS Inc Stmt'!P21</f>
        <v>96055.471182583889</v>
      </c>
    </row>
    <row r="30" spans="1:14" ht="18" x14ac:dyDescent="0.25">
      <c r="A30" s="6" t="s">
        <v>18</v>
      </c>
      <c r="B30" s="2">
        <v>2018</v>
      </c>
      <c r="C30" s="2">
        <v>2019</v>
      </c>
      <c r="D30" s="2">
        <v>2020</v>
      </c>
      <c r="E30" s="2">
        <v>2021</v>
      </c>
      <c r="F30" s="2">
        <v>2022</v>
      </c>
      <c r="G30" s="2">
        <v>2023</v>
      </c>
      <c r="H30" s="2">
        <v>2024</v>
      </c>
      <c r="I30" s="2">
        <v>2025</v>
      </c>
      <c r="J30" s="2">
        <v>2026</v>
      </c>
      <c r="K30" s="2">
        <v>2027</v>
      </c>
      <c r="L30" s="2">
        <v>2028</v>
      </c>
      <c r="M30" s="2">
        <v>2029</v>
      </c>
      <c r="N30" s="3">
        <v>2030</v>
      </c>
    </row>
    <row r="31" spans="1:14" ht="15.75" x14ac:dyDescent="0.25">
      <c r="A31" s="7" t="s">
        <v>4</v>
      </c>
      <c r="B31" s="225"/>
      <c r="C31" s="20">
        <v>84464.8170091309</v>
      </c>
      <c r="D31" s="20">
        <v>66567.03171131853</v>
      </c>
      <c r="E31" s="20">
        <v>59052.045004633561</v>
      </c>
      <c r="F31" s="20">
        <v>55418.403865661545</v>
      </c>
      <c r="G31" s="20">
        <v>52227.744793904152</v>
      </c>
      <c r="H31" s="20">
        <v>51639.233277664302</v>
      </c>
      <c r="I31" s="20">
        <v>49658.233892419034</v>
      </c>
      <c r="J31" s="20">
        <v>50028.993747846267</v>
      </c>
      <c r="K31" s="20">
        <v>52430.432625037269</v>
      </c>
      <c r="L31" s="20">
        <v>54693.966018019288</v>
      </c>
      <c r="M31" s="20">
        <v>56801.036044243199</v>
      </c>
      <c r="N31" s="21">
        <v>58650.363838716512</v>
      </c>
    </row>
    <row r="32" spans="1:14" x14ac:dyDescent="0.25">
      <c r="A32" s="8" t="s">
        <v>5</v>
      </c>
      <c r="B32" s="226"/>
      <c r="C32" s="17">
        <v>27511.217999999993</v>
      </c>
      <c r="D32" s="18">
        <v>26960.993640000001</v>
      </c>
      <c r="E32" s="18">
        <v>26421.773767199993</v>
      </c>
      <c r="F32" s="18">
        <v>25893.338291855995</v>
      </c>
      <c r="G32" s="18">
        <v>25634.404908937446</v>
      </c>
      <c r="H32" s="18">
        <v>25378.060859848061</v>
      </c>
      <c r="I32" s="18">
        <v>25124.280251249584</v>
      </c>
      <c r="J32" s="18">
        <v>24873.037448737086</v>
      </c>
      <c r="K32" s="18">
        <v>24624.307074249708</v>
      </c>
      <c r="L32" s="18">
        <v>24624.307074249708</v>
      </c>
      <c r="M32" s="18">
        <v>24624.307074249708</v>
      </c>
      <c r="N32" s="19">
        <v>24624.307074249708</v>
      </c>
    </row>
    <row r="33" spans="1:14" x14ac:dyDescent="0.25">
      <c r="A33" s="9" t="s">
        <v>6</v>
      </c>
      <c r="B33" s="227"/>
      <c r="C33" s="4">
        <v>154535.66402555551</v>
      </c>
      <c r="D33" s="4">
        <v>157361.61805050611</v>
      </c>
      <c r="E33" s="4">
        <v>163115.54453022784</v>
      </c>
      <c r="F33" s="4">
        <v>166453.48918177775</v>
      </c>
      <c r="G33" s="4">
        <v>171079.3802335925</v>
      </c>
      <c r="H33" s="4">
        <v>173511.33908042999</v>
      </c>
      <c r="I33" s="4">
        <v>177218.35033413372</v>
      </c>
      <c r="J33" s="4">
        <v>170361.83177587099</v>
      </c>
      <c r="K33" s="4">
        <v>170958.83911940959</v>
      </c>
      <c r="L33" s="4">
        <v>171484.03455582453</v>
      </c>
      <c r="M33" s="4">
        <v>172154.91144720596</v>
      </c>
      <c r="N33" s="5">
        <v>172740.53060916561</v>
      </c>
    </row>
    <row r="34" spans="1:14" x14ac:dyDescent="0.25">
      <c r="A34" s="9" t="s">
        <v>7</v>
      </c>
      <c r="B34" s="227"/>
      <c r="C34" s="4">
        <v>24774.448618056009</v>
      </c>
      <c r="D34" s="4">
        <v>12335.090139319122</v>
      </c>
      <c r="E34" s="4">
        <v>13000</v>
      </c>
      <c r="F34" s="4">
        <v>13000</v>
      </c>
      <c r="G34" s="4">
        <v>13000</v>
      </c>
      <c r="H34" s="4">
        <v>15035.283084257848</v>
      </c>
      <c r="I34" s="4">
        <v>15502.666440950106</v>
      </c>
      <c r="J34" s="4">
        <v>24531.209582313102</v>
      </c>
      <c r="K34" s="4">
        <v>25018.770121832902</v>
      </c>
      <c r="L34" s="4">
        <v>25516.874432283705</v>
      </c>
      <c r="M34" s="4">
        <v>26025.842188371353</v>
      </c>
      <c r="N34" s="5">
        <v>26481.899385305569</v>
      </c>
    </row>
    <row r="35" spans="1:14" x14ac:dyDescent="0.25">
      <c r="A35" s="9" t="s">
        <v>8</v>
      </c>
      <c r="B35" s="227"/>
      <c r="C35" s="4">
        <v>56896.93710237198</v>
      </c>
      <c r="D35" s="4">
        <v>51111.188297837216</v>
      </c>
      <c r="E35" s="4">
        <v>53744.786297135499</v>
      </c>
      <c r="F35" s="4">
        <v>55152.92863682763</v>
      </c>
      <c r="G35" s="4">
        <v>55145.657742940304</v>
      </c>
      <c r="H35" s="4">
        <v>56598.59002360834</v>
      </c>
      <c r="I35" s="4">
        <v>55330.859459174702</v>
      </c>
      <c r="J35" s="4">
        <v>54140.633813761182</v>
      </c>
      <c r="K35" s="4">
        <v>52645.811684017841</v>
      </c>
      <c r="L35" s="4">
        <v>51254.247369379176</v>
      </c>
      <c r="M35" s="4">
        <v>49781.93770389061</v>
      </c>
      <c r="N35" s="5">
        <v>47983.131289442645</v>
      </c>
    </row>
    <row r="36" spans="1:14" ht="15.75" x14ac:dyDescent="0.25">
      <c r="A36" s="10" t="s">
        <v>9</v>
      </c>
      <c r="B36" s="228"/>
      <c r="C36" s="22">
        <v>348183.08475511445</v>
      </c>
      <c r="D36" s="23">
        <v>314335.92183898098</v>
      </c>
      <c r="E36" s="23">
        <v>315334.14959919691</v>
      </c>
      <c r="F36" s="23">
        <v>315918.1599761229</v>
      </c>
      <c r="G36" s="23">
        <v>317087.18767937442</v>
      </c>
      <c r="H36" s="23">
        <v>322162.50632580853</v>
      </c>
      <c r="I36" s="23">
        <v>322834.39037792711</v>
      </c>
      <c r="J36" s="23">
        <v>323935.7063685286</v>
      </c>
      <c r="K36" s="23">
        <v>325678.16062454728</v>
      </c>
      <c r="L36" s="23">
        <v>327573.4294497564</v>
      </c>
      <c r="M36" s="23">
        <v>329388.03445796081</v>
      </c>
      <c r="N36" s="24">
        <v>330480.23219688004</v>
      </c>
    </row>
    <row r="37" spans="1:14" x14ac:dyDescent="0.25">
      <c r="A37" s="11" t="s">
        <v>10</v>
      </c>
      <c r="B37" s="229"/>
      <c r="C37" s="4">
        <v>31893.129521416573</v>
      </c>
      <c r="D37" s="4">
        <v>34849.576124870786</v>
      </c>
      <c r="E37" s="4">
        <v>-5292.9306623600714</v>
      </c>
      <c r="F37" s="4">
        <v>-14334.535324806035</v>
      </c>
      <c r="G37" s="4">
        <v>-22486.734036763726</v>
      </c>
      <c r="H37" s="4">
        <v>-22764.700044142191</v>
      </c>
      <c r="I37" s="4">
        <v>-5876.7196843627098</v>
      </c>
      <c r="J37" s="4">
        <v>-3017.925112128918</v>
      </c>
      <c r="K37" s="4">
        <v>-1557.9595178892496</v>
      </c>
      <c r="L37" s="4">
        <v>-1014.4055054912169</v>
      </c>
      <c r="M37" s="4">
        <v>-5340.9310395022239</v>
      </c>
      <c r="N37" s="5">
        <v>5095.0884522961742</v>
      </c>
    </row>
    <row r="38" spans="1:14" x14ac:dyDescent="0.25">
      <c r="A38" s="11" t="s">
        <v>11</v>
      </c>
      <c r="B38" s="229"/>
      <c r="C38" s="4">
        <v>-219928.34359812236</v>
      </c>
      <c r="D38" s="4">
        <v>-264518.55294931645</v>
      </c>
      <c r="E38" s="4">
        <v>-248856.27808822549</v>
      </c>
      <c r="F38" s="4">
        <v>-254168.30911444369</v>
      </c>
      <c r="G38" s="4">
        <v>-219303.42047666665</v>
      </c>
      <c r="H38" s="4">
        <v>-246721.60573135494</v>
      </c>
      <c r="I38" s="4">
        <v>-214674.40572635492</v>
      </c>
      <c r="J38" s="4">
        <v>-205639.17354187876</v>
      </c>
      <c r="K38" s="4">
        <v>-205431.12709671204</v>
      </c>
      <c r="L38" s="4">
        <v>-209076.69303297362</v>
      </c>
      <c r="M38" s="4">
        <v>-208721.89855085121</v>
      </c>
      <c r="N38" s="5">
        <v>-216032.00475846353</v>
      </c>
    </row>
    <row r="39" spans="1:14" x14ac:dyDescent="0.25">
      <c r="A39" s="11" t="s">
        <v>12</v>
      </c>
      <c r="B39" s="229"/>
      <c r="C39" s="4">
        <v>-56896.93710237198</v>
      </c>
      <c r="D39" s="4">
        <v>-51111.188297837216</v>
      </c>
      <c r="E39" s="4">
        <v>-53744.786297135499</v>
      </c>
      <c r="F39" s="4">
        <v>-55152.92863682763</v>
      </c>
      <c r="G39" s="4">
        <v>-55145.657742940304</v>
      </c>
      <c r="H39" s="4">
        <v>-56598.59002360834</v>
      </c>
      <c r="I39" s="4">
        <v>-55330.859459174702</v>
      </c>
      <c r="J39" s="4">
        <v>-54140.633813761182</v>
      </c>
      <c r="K39" s="4">
        <v>-52645.811684017841</v>
      </c>
      <c r="L39" s="4">
        <v>-51254.247369379176</v>
      </c>
      <c r="M39" s="4">
        <v>-49781.93770389061</v>
      </c>
      <c r="N39" s="5">
        <v>-47983.131289442645</v>
      </c>
    </row>
    <row r="40" spans="1:14" x14ac:dyDescent="0.25">
      <c r="A40" s="11" t="s">
        <v>13</v>
      </c>
      <c r="B40" s="229"/>
      <c r="C40" s="4">
        <v>-51720</v>
      </c>
      <c r="D40" s="4">
        <v>-54705</v>
      </c>
      <c r="E40" s="4">
        <v>-17435</v>
      </c>
      <c r="F40" s="4">
        <v>-20642.856</v>
      </c>
      <c r="G40" s="4">
        <v>-25891.412</v>
      </c>
      <c r="H40" s="4">
        <v>-40987.042000000001</v>
      </c>
      <c r="I40" s="4">
        <v>-59551.858999999997</v>
      </c>
      <c r="J40" s="4">
        <v>-64277.913</v>
      </c>
      <c r="K40" s="4">
        <v>-63447.466999999997</v>
      </c>
      <c r="L40" s="4">
        <v>-63309.167999999998</v>
      </c>
      <c r="M40" s="4">
        <v>-63546.120999999999</v>
      </c>
      <c r="N40" s="5">
        <v>-68906.014999999999</v>
      </c>
    </row>
    <row r="41" spans="1:14" ht="16.5" thickBot="1" x14ac:dyDescent="0.3">
      <c r="A41" s="12" t="s">
        <v>14</v>
      </c>
      <c r="B41" s="230"/>
      <c r="C41" s="25">
        <v>51530.933576036681</v>
      </c>
      <c r="D41" s="26">
        <v>-21149.243283301883</v>
      </c>
      <c r="E41" s="26">
        <v>-9994.8454485241746</v>
      </c>
      <c r="F41" s="26">
        <v>-28380.469099954476</v>
      </c>
      <c r="G41" s="26">
        <v>-5740.0365769962627</v>
      </c>
      <c r="H41" s="26">
        <v>-44909.431473296951</v>
      </c>
      <c r="I41" s="26">
        <v>-12599.453491965214</v>
      </c>
      <c r="J41" s="26">
        <v>-3139.9390992402405</v>
      </c>
      <c r="K41" s="26">
        <v>2595.7953259281567</v>
      </c>
      <c r="L41" s="26">
        <v>2918.9155419124072</v>
      </c>
      <c r="M41" s="26">
        <v>1997.1461637167813</v>
      </c>
      <c r="N41" s="27">
        <v>2654.1696012700122</v>
      </c>
    </row>
    <row r="42" spans="1:14" ht="15.75" thickTop="1" x14ac:dyDescent="0.25">
      <c r="A42" s="13" t="s">
        <v>19</v>
      </c>
      <c r="B42" s="231"/>
      <c r="C42" s="4">
        <v>2000</v>
      </c>
      <c r="D42" s="4">
        <v>65105.013910100111</v>
      </c>
      <c r="E42" s="4">
        <v>37748.956618153978</v>
      </c>
      <c r="F42" s="4">
        <v>72646.168119264141</v>
      </c>
      <c r="G42" s="4">
        <v>31467.409535284674</v>
      </c>
      <c r="H42" s="4">
        <v>110661.65528105182</v>
      </c>
      <c r="I42" s="4">
        <v>38806.609840645193</v>
      </c>
      <c r="J42" s="4">
        <v>29703.396762526936</v>
      </c>
      <c r="K42" s="4">
        <v>24248.253330511528</v>
      </c>
      <c r="L42" s="4">
        <v>24215.481278731648</v>
      </c>
      <c r="M42" s="4">
        <v>26606.76492137575</v>
      </c>
      <c r="N42" s="5">
        <v>25024.205070418153</v>
      </c>
    </row>
    <row r="43" spans="1:14" x14ac:dyDescent="0.25">
      <c r="A43" s="13" t="s">
        <v>15</v>
      </c>
      <c r="B43" s="231"/>
      <c r="C43" s="4">
        <v>-140165</v>
      </c>
      <c r="D43" s="4">
        <v>0</v>
      </c>
      <c r="E43" s="4">
        <v>0</v>
      </c>
      <c r="F43" s="4">
        <v>0</v>
      </c>
      <c r="G43" s="4">
        <v>-5000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5">
        <v>0</v>
      </c>
    </row>
    <row r="44" spans="1:14" x14ac:dyDescent="0.25">
      <c r="A44" s="11" t="s">
        <v>16</v>
      </c>
      <c r="B44" s="229"/>
      <c r="C44" s="4">
        <v>-39810.179482480002</v>
      </c>
      <c r="D44" s="4">
        <v>-25058.281277304803</v>
      </c>
      <c r="E44" s="4">
        <v>-25308.864090077848</v>
      </c>
      <c r="F44" s="4">
        <v>-25561.952730978628</v>
      </c>
      <c r="G44" s="4">
        <v>-25817.572258288412</v>
      </c>
      <c r="H44" s="4">
        <v>-26075.747980871292</v>
      </c>
      <c r="I44" s="4">
        <v>-26336.505460680011</v>
      </c>
      <c r="J44" s="4">
        <v>-26599.870515286806</v>
      </c>
      <c r="K44" s="4">
        <v>-26865.869220439679</v>
      </c>
      <c r="L44" s="4">
        <v>-27134.52791264408</v>
      </c>
      <c r="M44" s="4">
        <v>-27405.873191770523</v>
      </c>
      <c r="N44" s="5">
        <v>-27679.931923688222</v>
      </c>
    </row>
    <row r="45" spans="1:14" ht="15.75" x14ac:dyDescent="0.25">
      <c r="A45" s="14" t="s">
        <v>17</v>
      </c>
      <c r="B45" s="232"/>
      <c r="C45" s="28">
        <v>-126444.24590644332</v>
      </c>
      <c r="D45" s="29">
        <v>18897.489349493426</v>
      </c>
      <c r="E45" s="29">
        <v>2445.2470795519548</v>
      </c>
      <c r="F45" s="29">
        <v>18703.746288331036</v>
      </c>
      <c r="G45" s="29">
        <v>-5090.1993000000002</v>
      </c>
      <c r="H45" s="29">
        <v>39676.475826883572</v>
      </c>
      <c r="I45" s="29">
        <v>-129.34911200003262</v>
      </c>
      <c r="J45" s="29">
        <v>-36.412852000110433</v>
      </c>
      <c r="K45" s="29">
        <v>-21.820563999994192</v>
      </c>
      <c r="L45" s="29">
        <v>-0.13109200002509169</v>
      </c>
      <c r="M45" s="29">
        <v>1198.037893322009</v>
      </c>
      <c r="N45" s="30">
        <v>-1.5572520000569057</v>
      </c>
    </row>
    <row r="47" spans="1:14" x14ac:dyDescent="0.25">
      <c r="C47" s="237">
        <f>C41+C44</f>
        <v>11720.754093556679</v>
      </c>
      <c r="D47" s="237">
        <f t="shared" ref="D47:N47" si="1">D41+D44</f>
        <v>-46207.524560606689</v>
      </c>
      <c r="E47" s="237">
        <f t="shared" si="1"/>
        <v>-35303.709538602023</v>
      </c>
      <c r="F47" s="237">
        <f t="shared" si="1"/>
        <v>-53942.421830933105</v>
      </c>
      <c r="G47" s="237">
        <f t="shared" si="1"/>
        <v>-31557.608835284675</v>
      </c>
      <c r="H47" s="237">
        <f t="shared" si="1"/>
        <v>-70985.179454168247</v>
      </c>
      <c r="I47" s="237">
        <f t="shared" si="1"/>
        <v>-38935.958952645226</v>
      </c>
      <c r="J47" s="237">
        <f t="shared" si="1"/>
        <v>-29739.809614527047</v>
      </c>
      <c r="K47" s="237">
        <f t="shared" si="1"/>
        <v>-24270.073894511523</v>
      </c>
      <c r="L47" s="237">
        <f t="shared" si="1"/>
        <v>-24215.612370731673</v>
      </c>
      <c r="M47" s="237">
        <f t="shared" si="1"/>
        <v>-25408.727028053741</v>
      </c>
      <c r="N47" s="237">
        <f t="shared" si="1"/>
        <v>-25025.76232241821</v>
      </c>
    </row>
    <row r="48" spans="1:14" x14ac:dyDescent="0.2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3:14" x14ac:dyDescent="0.2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3:14" x14ac:dyDescent="0.2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A1:AJ254"/>
  <sheetViews>
    <sheetView view="pageBreakPreview" zoomScale="60" zoomScaleNormal="60" workbookViewId="0">
      <pane xSplit="3" ySplit="5" topLeftCell="D6" activePane="bottomRight" state="frozen"/>
      <selection sqref="A1:B1048576"/>
      <selection pane="topRight" sqref="A1:B1048576"/>
      <selection pane="bottomLeft" sqref="A1:B1048576"/>
      <selection pane="bottomRight" activeCell="D27" sqref="D27"/>
    </sheetView>
  </sheetViews>
  <sheetFormatPr defaultColWidth="10.85546875" defaultRowHeight="12.75" outlineLevelRow="1" x14ac:dyDescent="0.2"/>
  <cols>
    <col min="1" max="1" width="94.28515625" style="50" customWidth="1"/>
    <col min="2" max="3" width="2.7109375" style="50" customWidth="1"/>
    <col min="4" max="10" width="19.42578125" style="50" bestFit="1" customWidth="1"/>
    <col min="11" max="13" width="14.28515625" style="50" bestFit="1" customWidth="1"/>
    <col min="14" max="14" width="19.5703125" style="50" bestFit="1" customWidth="1"/>
    <col min="15" max="15" width="15.7109375" style="50" bestFit="1" customWidth="1"/>
    <col min="16" max="34" width="14.28515625" style="50" bestFit="1" customWidth="1"/>
    <col min="35" max="16384" width="10.85546875" style="50"/>
  </cols>
  <sheetData>
    <row r="1" spans="1:36" s="33" customFormat="1" ht="18" customHeight="1" x14ac:dyDescent="0.25">
      <c r="A1" s="32" t="s">
        <v>20</v>
      </c>
      <c r="M1" s="32" t="s">
        <v>21</v>
      </c>
      <c r="AJ1" s="34"/>
    </row>
    <row r="2" spans="1:36" s="33" customFormat="1" ht="18" customHeight="1" x14ac:dyDescent="0.25">
      <c r="A2" s="32" t="s">
        <v>22</v>
      </c>
      <c r="M2" s="35" t="str">
        <f>" Reports prepared on "</f>
        <v xml:space="preserve"> Reports prepared on </v>
      </c>
      <c r="O2" s="36">
        <f ca="1">TODAY()</f>
        <v>44174</v>
      </c>
      <c r="AJ2" s="34"/>
    </row>
    <row r="3" spans="1:36" s="33" customFormat="1" ht="18" customHeight="1" x14ac:dyDescent="0.25">
      <c r="A3" s="32" t="s">
        <v>23</v>
      </c>
      <c r="AJ3" s="34"/>
    </row>
    <row r="4" spans="1:36" s="33" customFormat="1" ht="18" customHeight="1" x14ac:dyDescent="0.25">
      <c r="A4" s="32" t="s">
        <v>24</v>
      </c>
      <c r="D4" s="37" t="s">
        <v>25</v>
      </c>
      <c r="E4" s="37" t="s">
        <v>26</v>
      </c>
      <c r="F4" s="37" t="s">
        <v>26</v>
      </c>
      <c r="G4" s="37" t="s">
        <v>26</v>
      </c>
      <c r="H4" s="37" t="s">
        <v>26</v>
      </c>
      <c r="I4" s="37" t="s">
        <v>26</v>
      </c>
      <c r="J4" s="37" t="s">
        <v>26</v>
      </c>
      <c r="K4" s="37" t="s">
        <v>26</v>
      </c>
      <c r="L4" s="37" t="s">
        <v>26</v>
      </c>
      <c r="M4" s="37" t="s">
        <v>26</v>
      </c>
      <c r="N4" s="37" t="s">
        <v>26</v>
      </c>
      <c r="O4" s="37" t="s">
        <v>26</v>
      </c>
      <c r="AJ4" s="34"/>
    </row>
    <row r="5" spans="1:36" s="41" customFormat="1" ht="18" customHeight="1" x14ac:dyDescent="0.25">
      <c r="A5" s="38"/>
      <c r="B5" s="39"/>
      <c r="C5" s="39"/>
      <c r="D5" s="40">
        <v>2018</v>
      </c>
      <c r="E5" s="40">
        <f>D5+1</f>
        <v>2019</v>
      </c>
      <c r="F5" s="40">
        <f t="shared" ref="F5:AH5" si="0">E5+1</f>
        <v>2020</v>
      </c>
      <c r="G5" s="40">
        <f t="shared" si="0"/>
        <v>2021</v>
      </c>
      <c r="H5" s="40">
        <f t="shared" si="0"/>
        <v>2022</v>
      </c>
      <c r="I5" s="40">
        <f t="shared" si="0"/>
        <v>2023</v>
      </c>
      <c r="J5" s="40">
        <f t="shared" si="0"/>
        <v>2024</v>
      </c>
      <c r="K5" s="40">
        <f t="shared" si="0"/>
        <v>2025</v>
      </c>
      <c r="L5" s="40">
        <f t="shared" si="0"/>
        <v>2026</v>
      </c>
      <c r="M5" s="40">
        <f t="shared" si="0"/>
        <v>2027</v>
      </c>
      <c r="N5" s="40">
        <f t="shared" si="0"/>
        <v>2028</v>
      </c>
      <c r="O5" s="40">
        <f t="shared" si="0"/>
        <v>2029</v>
      </c>
      <c r="P5" s="40">
        <f t="shared" si="0"/>
        <v>2030</v>
      </c>
      <c r="Q5" s="40">
        <f t="shared" si="0"/>
        <v>2031</v>
      </c>
      <c r="R5" s="40">
        <f t="shared" si="0"/>
        <v>2032</v>
      </c>
      <c r="S5" s="40">
        <f t="shared" si="0"/>
        <v>2033</v>
      </c>
      <c r="T5" s="40">
        <f t="shared" si="0"/>
        <v>2034</v>
      </c>
      <c r="U5" s="40">
        <f t="shared" si="0"/>
        <v>2035</v>
      </c>
      <c r="V5" s="40">
        <f t="shared" si="0"/>
        <v>2036</v>
      </c>
      <c r="W5" s="40">
        <f t="shared" si="0"/>
        <v>2037</v>
      </c>
      <c r="X5" s="40">
        <f t="shared" si="0"/>
        <v>2038</v>
      </c>
      <c r="Y5" s="40">
        <f t="shared" si="0"/>
        <v>2039</v>
      </c>
      <c r="Z5" s="40">
        <f t="shared" si="0"/>
        <v>2040</v>
      </c>
      <c r="AA5" s="40">
        <f t="shared" si="0"/>
        <v>2041</v>
      </c>
      <c r="AB5" s="40">
        <f t="shared" si="0"/>
        <v>2042</v>
      </c>
      <c r="AC5" s="40">
        <f t="shared" si="0"/>
        <v>2043</v>
      </c>
      <c r="AD5" s="40">
        <f t="shared" si="0"/>
        <v>2044</v>
      </c>
      <c r="AE5" s="40">
        <f t="shared" si="0"/>
        <v>2045</v>
      </c>
      <c r="AF5" s="40">
        <f t="shared" si="0"/>
        <v>2046</v>
      </c>
      <c r="AG5" s="40">
        <f t="shared" si="0"/>
        <v>2047</v>
      </c>
      <c r="AH5" s="40">
        <f t="shared" si="0"/>
        <v>2048</v>
      </c>
      <c r="AJ5" s="39"/>
    </row>
    <row r="6" spans="1:36" s="33" customFormat="1" ht="18" customHeight="1" x14ac:dyDescent="0.25">
      <c r="A6" s="42" t="s">
        <v>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4"/>
      <c r="AJ6" s="34"/>
    </row>
    <row r="7" spans="1:36" ht="18" customHeight="1" x14ac:dyDescent="0.2">
      <c r="A7" s="45" t="s">
        <v>28</v>
      </c>
      <c r="B7" s="46"/>
      <c r="C7" s="46"/>
      <c r="D7" s="47">
        <v>424121.31252999994</v>
      </c>
      <c r="E7" s="48">
        <v>467094.27859726711</v>
      </c>
      <c r="F7" s="48">
        <v>446598.79894195829</v>
      </c>
      <c r="G7" s="48">
        <v>452465.69146397809</v>
      </c>
      <c r="H7" s="48">
        <v>458566.47732609557</v>
      </c>
      <c r="I7" s="48">
        <v>464938.70923463424</v>
      </c>
      <c r="J7" s="48">
        <v>473642.73973422247</v>
      </c>
      <c r="K7" s="48">
        <v>479599.53969674336</v>
      </c>
      <c r="L7" s="48">
        <v>485680.73063740839</v>
      </c>
      <c r="M7" s="48">
        <v>491890.451177296</v>
      </c>
      <c r="N7" s="48">
        <v>498233.01860343368</v>
      </c>
      <c r="O7" s="48">
        <v>504712.93739481433</v>
      </c>
      <c r="P7" s="48">
        <v>510311.28778168856</v>
      </c>
      <c r="Q7" s="48">
        <v>516088.89466397377</v>
      </c>
      <c r="R7" s="48">
        <v>521934.79531522689</v>
      </c>
      <c r="S7" s="48">
        <v>527898.3627674845</v>
      </c>
      <c r="T7" s="48">
        <v>533932.99922964105</v>
      </c>
      <c r="U7" s="48">
        <v>540039.60549663135</v>
      </c>
      <c r="V7" s="48">
        <v>546219.09475696902</v>
      </c>
      <c r="W7" s="48">
        <v>552523.03555129445</v>
      </c>
      <c r="X7" s="48">
        <v>558902.82259655523</v>
      </c>
      <c r="Y7" s="48">
        <v>565359.4252828121</v>
      </c>
      <c r="Z7" s="48">
        <v>571893.8264197961</v>
      </c>
      <c r="AA7" s="48">
        <v>578559.90960073774</v>
      </c>
      <c r="AB7" s="48">
        <v>585306.95615641435</v>
      </c>
      <c r="AC7" s="48">
        <v>592136.00941314269</v>
      </c>
      <c r="AD7" s="48">
        <v>599048.12722841336</v>
      </c>
      <c r="AE7" s="48">
        <v>606044.38221182465</v>
      </c>
      <c r="AF7" s="48">
        <v>613125.86194966931</v>
      </c>
      <c r="AG7" s="48">
        <v>620293.66923323879</v>
      </c>
      <c r="AH7" s="49">
        <v>627606.01864005881</v>
      </c>
      <c r="AJ7" s="51"/>
    </row>
    <row r="8" spans="1:36" ht="18" customHeight="1" x14ac:dyDescent="0.2">
      <c r="A8" s="45" t="s">
        <v>29</v>
      </c>
      <c r="B8" s="46"/>
      <c r="C8" s="46"/>
      <c r="D8" s="47">
        <v>11560.654540000003</v>
      </c>
      <c r="E8" s="48">
        <v>11940.2866536</v>
      </c>
      <c r="F8" s="48">
        <v>9298.2897160360008</v>
      </c>
      <c r="G8" s="48">
        <v>9396.0335390963592</v>
      </c>
      <c r="H8" s="48">
        <v>9494.7548003873235</v>
      </c>
      <c r="I8" s="48">
        <v>9594.4632742911963</v>
      </c>
      <c r="J8" s="48">
        <v>9695.1688329341087</v>
      </c>
      <c r="K8" s="48">
        <v>9796.8814471634505</v>
      </c>
      <c r="L8" s="48">
        <v>9899.6111875350834</v>
      </c>
      <c r="M8" s="48">
        <v>10003.368225310438</v>
      </c>
      <c r="N8" s="48">
        <v>10108.162833463539</v>
      </c>
      <c r="O8" s="48">
        <v>10214.005387698176</v>
      </c>
      <c r="P8" s="48">
        <v>10320.90636747516</v>
      </c>
      <c r="Q8" s="48">
        <v>10428.87635704991</v>
      </c>
      <c r="R8" s="48">
        <v>10537.926046520406</v>
      </c>
      <c r="S8" s="48">
        <v>10648.066232885614</v>
      </c>
      <c r="T8" s="48">
        <v>10759.307821114469</v>
      </c>
      <c r="U8" s="48">
        <v>10871.661825225616</v>
      </c>
      <c r="V8" s="48">
        <v>10985.13936937787</v>
      </c>
      <c r="W8" s="48">
        <v>11099.75168897165</v>
      </c>
      <c r="X8" s="48">
        <v>11373.334573911365</v>
      </c>
      <c r="Y8" s="48">
        <v>11655.958317550479</v>
      </c>
      <c r="Z8" s="48">
        <v>11948.157898125986</v>
      </c>
      <c r="AA8" s="48">
        <v>12250.056328507246</v>
      </c>
      <c r="AB8" s="48">
        <v>12562.299262442319</v>
      </c>
      <c r="AC8" s="48">
        <v>12813.210685816741</v>
      </c>
      <c r="AD8" s="48">
        <v>13070.401132924908</v>
      </c>
      <c r="AE8" s="48">
        <v>13333.994127754157</v>
      </c>
      <c r="AF8" s="48">
        <v>13604.223750281699</v>
      </c>
      <c r="AG8" s="48">
        <v>13740.532337784516</v>
      </c>
      <c r="AH8" s="49">
        <v>13878.204011162361</v>
      </c>
      <c r="AJ8" s="51"/>
    </row>
    <row r="9" spans="1:36" s="33" customFormat="1" ht="18" customHeight="1" thickBot="1" x14ac:dyDescent="0.3">
      <c r="A9" s="52" t="s">
        <v>30</v>
      </c>
      <c r="B9" s="53"/>
      <c r="C9" s="53"/>
      <c r="D9" s="54">
        <f t="shared" ref="D9:R9" si="1">SUM(D7:D8)</f>
        <v>435681.96706999996</v>
      </c>
      <c r="E9" s="54">
        <f t="shared" si="1"/>
        <v>479034.5652508671</v>
      </c>
      <c r="F9" s="54">
        <f t="shared" si="1"/>
        <v>455897.08865799429</v>
      </c>
      <c r="G9" s="54">
        <f t="shared" si="1"/>
        <v>461861.72500307445</v>
      </c>
      <c r="H9" s="54">
        <f t="shared" si="1"/>
        <v>468061.23212648288</v>
      </c>
      <c r="I9" s="54">
        <f t="shared" si="1"/>
        <v>474533.17250892543</v>
      </c>
      <c r="J9" s="54">
        <f t="shared" si="1"/>
        <v>483337.90856715658</v>
      </c>
      <c r="K9" s="54">
        <f t="shared" si="1"/>
        <v>489396.42114390683</v>
      </c>
      <c r="L9" s="54">
        <f t="shared" si="1"/>
        <v>495580.34182494349</v>
      </c>
      <c r="M9" s="54">
        <f t="shared" si="1"/>
        <v>501893.81940260646</v>
      </c>
      <c r="N9" s="54">
        <f t="shared" si="1"/>
        <v>508341.1814368972</v>
      </c>
      <c r="O9" s="54">
        <f t="shared" si="1"/>
        <v>514926.94278251252</v>
      </c>
      <c r="P9" s="54">
        <f t="shared" si="1"/>
        <v>520632.19414916373</v>
      </c>
      <c r="Q9" s="54">
        <f t="shared" si="1"/>
        <v>526517.77102102363</v>
      </c>
      <c r="R9" s="54">
        <f t="shared" si="1"/>
        <v>532472.72136174724</v>
      </c>
      <c r="S9" s="54">
        <f t="shared" ref="S9:AH9" si="2">SUM(S7:S8)</f>
        <v>538546.42900037009</v>
      </c>
      <c r="T9" s="54">
        <f t="shared" si="2"/>
        <v>544692.30705075548</v>
      </c>
      <c r="U9" s="54">
        <f t="shared" si="2"/>
        <v>550911.26732185693</v>
      </c>
      <c r="V9" s="54">
        <f t="shared" si="2"/>
        <v>557204.23412634688</v>
      </c>
      <c r="W9" s="54">
        <f t="shared" si="2"/>
        <v>563622.7872402661</v>
      </c>
      <c r="X9" s="54">
        <f t="shared" si="2"/>
        <v>570276.15717046661</v>
      </c>
      <c r="Y9" s="54">
        <f t="shared" si="2"/>
        <v>577015.38360036258</v>
      </c>
      <c r="Z9" s="54">
        <f t="shared" si="2"/>
        <v>583841.98431792203</v>
      </c>
      <c r="AA9" s="54">
        <f t="shared" si="2"/>
        <v>590809.96592924499</v>
      </c>
      <c r="AB9" s="54">
        <f t="shared" si="2"/>
        <v>597869.25541885663</v>
      </c>
      <c r="AC9" s="54">
        <f t="shared" si="2"/>
        <v>604949.2200989594</v>
      </c>
      <c r="AD9" s="54">
        <f t="shared" si="2"/>
        <v>612118.52836133831</v>
      </c>
      <c r="AE9" s="54">
        <f t="shared" si="2"/>
        <v>619378.37633957877</v>
      </c>
      <c r="AF9" s="54">
        <f t="shared" si="2"/>
        <v>626730.08569995104</v>
      </c>
      <c r="AG9" s="54">
        <f t="shared" si="2"/>
        <v>634034.20157102332</v>
      </c>
      <c r="AH9" s="55">
        <f t="shared" si="2"/>
        <v>641484.22265122121</v>
      </c>
      <c r="AJ9" s="34"/>
    </row>
    <row r="10" spans="1:36" ht="18" customHeight="1" thickTop="1" x14ac:dyDescent="0.2">
      <c r="A10" s="56"/>
      <c r="D10" s="33"/>
      <c r="E10" s="57"/>
      <c r="F10" s="57"/>
      <c r="G10" s="57"/>
      <c r="H10" s="57"/>
      <c r="I10" s="33"/>
      <c r="AJ10" s="51"/>
    </row>
    <row r="11" spans="1:36" s="33" customFormat="1" ht="18" customHeight="1" x14ac:dyDescent="0.25">
      <c r="A11" s="42" t="s">
        <v>31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4"/>
      <c r="AJ11" s="34"/>
    </row>
    <row r="12" spans="1:36" ht="18" customHeight="1" x14ac:dyDescent="0.2">
      <c r="A12" s="45" t="s">
        <v>32</v>
      </c>
      <c r="B12" s="46"/>
      <c r="C12" s="46"/>
      <c r="D12" s="58"/>
      <c r="E12" s="58"/>
      <c r="F12" s="58"/>
      <c r="G12" s="58"/>
      <c r="H12" s="58"/>
      <c r="I12" s="58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59"/>
      <c r="AJ12" s="51"/>
    </row>
    <row r="13" spans="1:36" ht="18" customHeight="1" x14ac:dyDescent="0.2">
      <c r="A13" s="45" t="s">
        <v>33</v>
      </c>
      <c r="B13" s="46"/>
      <c r="C13" s="46"/>
      <c r="D13" s="47">
        <v>149646.47564000002</v>
      </c>
      <c r="E13" s="48">
        <v>159786.55484</v>
      </c>
      <c r="F13" s="48">
        <v>171663.25996552501</v>
      </c>
      <c r="G13" s="48">
        <v>175401.39146094056</v>
      </c>
      <c r="H13" s="48">
        <v>179223.54374646491</v>
      </c>
      <c r="I13" s="48">
        <v>183131.60590819005</v>
      </c>
      <c r="J13" s="48">
        <v>187127.50951262831</v>
      </c>
      <c r="K13" s="48">
        <v>191213.22956207747</v>
      </c>
      <c r="L13" s="48">
        <v>195390.78547147327</v>
      </c>
      <c r="M13" s="48">
        <v>199662.24206721256</v>
      </c>
      <c r="N13" s="48">
        <v>204029.71060844054</v>
      </c>
      <c r="O13" s="48">
        <v>208495.34983130882</v>
      </c>
      <c r="P13" s="48">
        <v>213061.36701671916</v>
      </c>
      <c r="Q13" s="48">
        <v>217730.01908208287</v>
      </c>
      <c r="R13" s="48">
        <v>222503.61369763437</v>
      </c>
      <c r="S13" s="48">
        <v>227384.51042785292</v>
      </c>
      <c r="T13" s="48">
        <v>232375.12189855592</v>
      </c>
      <c r="U13" s="48">
        <v>237477.91499024141</v>
      </c>
      <c r="V13" s="48">
        <v>242695.41205827109</v>
      </c>
      <c r="W13" s="48">
        <v>248030.19218049617</v>
      </c>
      <c r="X13" s="48">
        <v>253484.89243294511</v>
      </c>
      <c r="Y13" s="48">
        <v>259062.20919420174</v>
      </c>
      <c r="Z13" s="48">
        <v>264764.89947912242</v>
      </c>
      <c r="AA13" s="48">
        <v>270595.78230254963</v>
      </c>
      <c r="AB13" s="48">
        <v>276557.74007369677</v>
      </c>
      <c r="AC13" s="48">
        <v>282653.72002189624</v>
      </c>
      <c r="AD13" s="48">
        <v>288886.73565441417</v>
      </c>
      <c r="AE13" s="48">
        <v>295259.86824705265</v>
      </c>
      <c r="AF13" s="48">
        <v>301776.26836827974</v>
      </c>
      <c r="AG13" s="48">
        <v>308439.15743763832</v>
      </c>
      <c r="AH13" s="49">
        <v>315251.8293192063</v>
      </c>
      <c r="AJ13" s="51"/>
    </row>
    <row r="14" spans="1:36" ht="18" customHeight="1" outlineLevel="1" x14ac:dyDescent="0.2">
      <c r="A14" s="45" t="s">
        <v>34</v>
      </c>
      <c r="B14" s="46"/>
      <c r="C14" s="46"/>
      <c r="D14" s="47">
        <v>139781.15100000001</v>
      </c>
      <c r="E14" s="60">
        <v>149047.96155555549</v>
      </c>
      <c r="F14" s="60">
        <v>151851.0507458061</v>
      </c>
      <c r="G14" s="60">
        <v>157666.74030492784</v>
      </c>
      <c r="H14" s="60">
        <v>162252.27018177774</v>
      </c>
      <c r="I14" s="60">
        <v>166878.16123359249</v>
      </c>
      <c r="J14" s="60">
        <v>169310.12008042997</v>
      </c>
      <c r="K14" s="60">
        <v>173017.13133413371</v>
      </c>
      <c r="L14" s="60">
        <v>174711.83177587099</v>
      </c>
      <c r="M14" s="60">
        <v>175308.83911940959</v>
      </c>
      <c r="N14" s="60">
        <v>175834.03455582453</v>
      </c>
      <c r="O14" s="60">
        <v>176504.91144720596</v>
      </c>
      <c r="P14" s="60">
        <v>177090.53060916561</v>
      </c>
      <c r="Q14" s="60">
        <v>178024.39587383185</v>
      </c>
      <c r="R14" s="60">
        <v>177441.11005125754</v>
      </c>
      <c r="S14" s="60">
        <v>176870.95547176062</v>
      </c>
      <c r="T14" s="60">
        <v>176312.81470151513</v>
      </c>
      <c r="U14" s="60">
        <v>175765.78478234241</v>
      </c>
      <c r="V14" s="60">
        <v>175229.00991312994</v>
      </c>
      <c r="W14" s="60">
        <v>178035.01212157647</v>
      </c>
      <c r="X14" s="60">
        <v>180664.33787566511</v>
      </c>
      <c r="Y14" s="60">
        <v>183126.55113201888</v>
      </c>
      <c r="Z14" s="60">
        <v>185430.68127967929</v>
      </c>
      <c r="AA14" s="60">
        <v>187585.25279309831</v>
      </c>
      <c r="AB14" s="60">
        <v>189598.14020505382</v>
      </c>
      <c r="AC14" s="60">
        <v>191476.9464425121</v>
      </c>
      <c r="AD14" s="60">
        <v>193228.84856368633</v>
      </c>
      <c r="AE14" s="60">
        <v>194860.62136846103</v>
      </c>
      <c r="AF14" s="60">
        <v>196378.65969637455</v>
      </c>
      <c r="AG14" s="60">
        <v>197788.99948506223</v>
      </c>
      <c r="AH14" s="60">
        <v>199097.33765800908</v>
      </c>
      <c r="AJ14" s="51"/>
    </row>
    <row r="15" spans="1:36" ht="18" customHeight="1" outlineLevel="1" x14ac:dyDescent="0.2">
      <c r="A15" s="45" t="s">
        <v>35</v>
      </c>
      <c r="B15" s="46"/>
      <c r="C15" s="46"/>
      <c r="D15" s="47">
        <v>4362.4350000000004</v>
      </c>
      <c r="E15" s="60">
        <v>4201.2189999999991</v>
      </c>
      <c r="F15" s="60">
        <v>4201.2189999999991</v>
      </c>
      <c r="G15" s="60">
        <v>4201.2189999999991</v>
      </c>
      <c r="H15" s="60">
        <v>4201.2189999999991</v>
      </c>
      <c r="I15" s="60">
        <v>4201.2189999999991</v>
      </c>
      <c r="J15" s="60">
        <v>4201.2189999999991</v>
      </c>
      <c r="K15" s="60">
        <v>4201.2189999999991</v>
      </c>
      <c r="L15" s="60">
        <v>-4350</v>
      </c>
      <c r="M15" s="60">
        <v>-4350</v>
      </c>
      <c r="N15" s="60">
        <v>-4350</v>
      </c>
      <c r="O15" s="60">
        <v>-4350</v>
      </c>
      <c r="P15" s="60">
        <v>-4350</v>
      </c>
      <c r="Q15" s="60">
        <v>-4350</v>
      </c>
      <c r="R15" s="60">
        <v>-4350</v>
      </c>
      <c r="S15" s="60">
        <v>-4350</v>
      </c>
      <c r="T15" s="60">
        <v>-4350</v>
      </c>
      <c r="U15" s="60">
        <v>-4350</v>
      </c>
      <c r="V15" s="60">
        <v>-4350</v>
      </c>
      <c r="W15" s="60">
        <v>-4350</v>
      </c>
      <c r="X15" s="60">
        <v>-4350</v>
      </c>
      <c r="Y15" s="60">
        <v>-4350</v>
      </c>
      <c r="Z15" s="60">
        <v>-4350</v>
      </c>
      <c r="AA15" s="60">
        <v>-4350</v>
      </c>
      <c r="AB15" s="60">
        <v>-4350</v>
      </c>
      <c r="AC15" s="60">
        <v>-4350</v>
      </c>
      <c r="AD15" s="60">
        <v>-4350</v>
      </c>
      <c r="AE15" s="60">
        <v>-4350</v>
      </c>
      <c r="AF15" s="60">
        <v>-4350</v>
      </c>
      <c r="AG15" s="60">
        <v>-4350</v>
      </c>
      <c r="AH15" s="61">
        <v>-4350</v>
      </c>
      <c r="AJ15" s="51"/>
    </row>
    <row r="16" spans="1:36" ht="18" customHeight="1" x14ac:dyDescent="0.2">
      <c r="A16" s="45" t="s">
        <v>36</v>
      </c>
      <c r="B16" s="46"/>
      <c r="C16" s="46"/>
      <c r="D16" s="47">
        <f>SUM(D14:D15)</f>
        <v>144143.58600000001</v>
      </c>
      <c r="E16" s="48">
        <f t="shared" ref="E16:AH16" si="3">SUM(E14:E15)</f>
        <v>153249.1805555555</v>
      </c>
      <c r="F16" s="48">
        <f t="shared" si="3"/>
        <v>156052.26974580612</v>
      </c>
      <c r="G16" s="48">
        <f t="shared" si="3"/>
        <v>161867.95930492785</v>
      </c>
      <c r="H16" s="48">
        <f t="shared" si="3"/>
        <v>166453.48918177775</v>
      </c>
      <c r="I16" s="48">
        <f t="shared" si="3"/>
        <v>171079.3802335925</v>
      </c>
      <c r="J16" s="48">
        <f t="shared" si="3"/>
        <v>173511.33908042999</v>
      </c>
      <c r="K16" s="48">
        <f t="shared" si="3"/>
        <v>177218.35033413372</v>
      </c>
      <c r="L16" s="48">
        <f t="shared" si="3"/>
        <v>170361.83177587099</v>
      </c>
      <c r="M16" s="48">
        <f t="shared" si="3"/>
        <v>170958.83911940959</v>
      </c>
      <c r="N16" s="48">
        <f t="shared" si="3"/>
        <v>171484.03455582453</v>
      </c>
      <c r="O16" s="48">
        <f t="shared" si="3"/>
        <v>172154.91144720596</v>
      </c>
      <c r="P16" s="48">
        <f t="shared" si="3"/>
        <v>172740.53060916561</v>
      </c>
      <c r="Q16" s="48">
        <f t="shared" si="3"/>
        <v>173674.39587383185</v>
      </c>
      <c r="R16" s="48">
        <f t="shared" si="3"/>
        <v>173091.11005125754</v>
      </c>
      <c r="S16" s="48">
        <f t="shared" si="3"/>
        <v>172520.95547176062</v>
      </c>
      <c r="T16" s="48">
        <f t="shared" si="3"/>
        <v>171962.81470151513</v>
      </c>
      <c r="U16" s="48">
        <f t="shared" si="3"/>
        <v>171415.78478234241</v>
      </c>
      <c r="V16" s="48">
        <f t="shared" si="3"/>
        <v>170879.00991312994</v>
      </c>
      <c r="W16" s="48">
        <f t="shared" si="3"/>
        <v>173685.01212157647</v>
      </c>
      <c r="X16" s="48">
        <f t="shared" si="3"/>
        <v>176314.33787566511</v>
      </c>
      <c r="Y16" s="48">
        <f t="shared" si="3"/>
        <v>178776.55113201888</v>
      </c>
      <c r="Z16" s="48">
        <f t="shared" si="3"/>
        <v>181080.68127967929</v>
      </c>
      <c r="AA16" s="48">
        <f t="shared" si="3"/>
        <v>183235.25279309831</v>
      </c>
      <c r="AB16" s="48">
        <f t="shared" si="3"/>
        <v>185248.14020505382</v>
      </c>
      <c r="AC16" s="48">
        <f t="shared" si="3"/>
        <v>187126.9464425121</v>
      </c>
      <c r="AD16" s="48">
        <f t="shared" si="3"/>
        <v>188878.84856368633</v>
      </c>
      <c r="AE16" s="48">
        <f t="shared" si="3"/>
        <v>190510.62136846103</v>
      </c>
      <c r="AF16" s="48">
        <f t="shared" si="3"/>
        <v>192028.65969637455</v>
      </c>
      <c r="AG16" s="48">
        <f t="shared" si="3"/>
        <v>193438.99948506223</v>
      </c>
      <c r="AH16" s="49">
        <f t="shared" si="3"/>
        <v>194747.33765800908</v>
      </c>
      <c r="AJ16" s="51"/>
    </row>
    <row r="17" spans="1:36" ht="18" customHeight="1" x14ac:dyDescent="0.2">
      <c r="A17" s="45" t="s">
        <v>37</v>
      </c>
      <c r="B17" s="46"/>
      <c r="C17" s="46"/>
      <c r="D17" s="47">
        <v>10475.72278</v>
      </c>
      <c r="E17" s="48">
        <v>10661.794241034107</v>
      </c>
      <c r="F17" s="48">
        <v>10807.572279394029</v>
      </c>
      <c r="G17" s="48">
        <v>10955.765829325515</v>
      </c>
      <c r="H17" s="48">
        <v>11110.347835362381</v>
      </c>
      <c r="I17" s="48">
        <v>11271.904472106455</v>
      </c>
      <c r="J17" s="48">
        <v>11441.084826991595</v>
      </c>
      <c r="K17" s="48">
        <v>11579.615374477677</v>
      </c>
      <c r="L17" s="48">
        <v>11721.046115895935</v>
      </c>
      <c r="M17" s="48">
        <v>11865.475634331458</v>
      </c>
      <c r="N17" s="48">
        <v>12013.006824713442</v>
      </c>
      <c r="O17" s="48">
        <v>12163.747100595549</v>
      </c>
      <c r="P17" s="48">
        <v>12292.925955389552</v>
      </c>
      <c r="Q17" s="48">
        <v>12432.192907084249</v>
      </c>
      <c r="R17" s="48">
        <v>12573.107373077079</v>
      </c>
      <c r="S17" s="48">
        <v>12716.858156720169</v>
      </c>
      <c r="T17" s="48">
        <v>12862.323403623148</v>
      </c>
      <c r="U17" s="48">
        <v>13009.524869085151</v>
      </c>
      <c r="V17" s="48">
        <v>13158.484608144474</v>
      </c>
      <c r="W17" s="48">
        <v>13310.444290036734</v>
      </c>
      <c r="X17" s="48">
        <v>13464.233732051864</v>
      </c>
      <c r="Y17" s="48">
        <v>13619.876346567007</v>
      </c>
      <c r="Z17" s="48">
        <v>13777.395870514058</v>
      </c>
      <c r="AA17" s="48">
        <v>13938.08971767326</v>
      </c>
      <c r="AB17" s="48">
        <v>14100.736827880564</v>
      </c>
      <c r="AC17" s="48">
        <v>14265.362399644086</v>
      </c>
      <c r="AD17" s="48">
        <v>14431.991982907824</v>
      </c>
      <c r="AE17" s="48">
        <v>14600.651484402497</v>
      </c>
      <c r="AF17" s="48">
        <v>14771.36717308494</v>
      </c>
      <c r="AG17" s="48">
        <v>14944.165685667656</v>
      </c>
      <c r="AH17" s="49">
        <v>15120.44872290758</v>
      </c>
      <c r="AJ17" s="51"/>
    </row>
    <row r="18" spans="1:36" ht="18" customHeight="1" x14ac:dyDescent="0.2">
      <c r="A18" s="45" t="s">
        <v>38</v>
      </c>
      <c r="B18" s="46"/>
      <c r="C18" s="46"/>
      <c r="D18" s="47">
        <v>6168.8952099999997</v>
      </c>
      <c r="E18" s="62">
        <v>24774.77661805601</v>
      </c>
      <c r="F18" s="62">
        <v>12335.090139319122</v>
      </c>
      <c r="G18" s="62">
        <v>13000</v>
      </c>
      <c r="H18" s="62">
        <v>13000</v>
      </c>
      <c r="I18" s="62">
        <v>13000</v>
      </c>
      <c r="J18" s="62">
        <v>15035.283084257848</v>
      </c>
      <c r="K18" s="62">
        <v>15502.666440950106</v>
      </c>
      <c r="L18" s="62">
        <v>24531.209582313102</v>
      </c>
      <c r="M18" s="62">
        <v>25018.770121832902</v>
      </c>
      <c r="N18" s="62">
        <v>25516.874432283705</v>
      </c>
      <c r="O18" s="62">
        <v>26025.842188371353</v>
      </c>
      <c r="P18" s="62">
        <v>26481.899385305569</v>
      </c>
      <c r="Q18" s="62">
        <v>26824.748932505863</v>
      </c>
      <c r="R18" s="62">
        <v>27171.672379686723</v>
      </c>
      <c r="S18" s="62">
        <v>27525.578392658321</v>
      </c>
      <c r="T18" s="62">
        <v>27883.723843593521</v>
      </c>
      <c r="U18" s="62">
        <v>28246.162863482808</v>
      </c>
      <c r="V18" s="62">
        <v>28612.950334832563</v>
      </c>
      <c r="W18" s="62">
        <v>28987.124304827124</v>
      </c>
      <c r="X18" s="62">
        <v>29365.823509967751</v>
      </c>
      <c r="Y18" s="62">
        <v>29749.106210094997</v>
      </c>
      <c r="Z18" s="62">
        <v>30137.031478777222</v>
      </c>
      <c r="AA18" s="62">
        <v>30532.773791702435</v>
      </c>
      <c r="AB18" s="62">
        <v>30933.347520697349</v>
      </c>
      <c r="AC18" s="62">
        <v>31338.815376351289</v>
      </c>
      <c r="AD18" s="62">
        <v>31749.240950370298</v>
      </c>
      <c r="AE18" s="62">
        <v>32164.688729095458</v>
      </c>
      <c r="AF18" s="62">
        <v>32585.224107246369</v>
      </c>
      <c r="AG18" s="62">
        <v>33010.9134018939</v>
      </c>
      <c r="AH18" s="63">
        <v>33445.186325799172</v>
      </c>
      <c r="AJ18" s="51"/>
    </row>
    <row r="19" spans="1:36" s="33" customFormat="1" ht="18" customHeight="1" thickBot="1" x14ac:dyDescent="0.3">
      <c r="A19" s="52" t="s">
        <v>39</v>
      </c>
      <c r="B19" s="53"/>
      <c r="C19" s="53"/>
      <c r="D19" s="54">
        <f>D13+SUM(D16:D18)</f>
        <v>310434.67963000003</v>
      </c>
      <c r="E19" s="54">
        <f>E13+SUM(E16:E18)</f>
        <v>348472.30625464558</v>
      </c>
      <c r="F19" s="54">
        <f t="shared" ref="F19:AH19" si="4">F13+SUM(F16:F18)</f>
        <v>350858.19213004428</v>
      </c>
      <c r="G19" s="54">
        <f t="shared" si="4"/>
        <v>361225.11659519392</v>
      </c>
      <c r="H19" s="54">
        <f t="shared" si="4"/>
        <v>369787.38076360506</v>
      </c>
      <c r="I19" s="54">
        <f t="shared" si="4"/>
        <v>378482.89061388897</v>
      </c>
      <c r="J19" s="54">
        <f t="shared" si="4"/>
        <v>387115.21650430775</v>
      </c>
      <c r="K19" s="54">
        <f t="shared" si="4"/>
        <v>395513.86171163898</v>
      </c>
      <c r="L19" s="54">
        <f t="shared" si="4"/>
        <v>402004.87294555327</v>
      </c>
      <c r="M19" s="54">
        <f t="shared" si="4"/>
        <v>407505.32694278652</v>
      </c>
      <c r="N19" s="54">
        <f t="shared" si="4"/>
        <v>413043.62642126222</v>
      </c>
      <c r="O19" s="54">
        <f t="shared" si="4"/>
        <v>418839.85056748171</v>
      </c>
      <c r="P19" s="54">
        <f t="shared" si="4"/>
        <v>424576.72296657984</v>
      </c>
      <c r="Q19" s="54">
        <f t="shared" si="4"/>
        <v>430661.35679550481</v>
      </c>
      <c r="R19" s="54">
        <f t="shared" si="4"/>
        <v>435339.50350165571</v>
      </c>
      <c r="S19" s="54">
        <f t="shared" si="4"/>
        <v>440147.90244899201</v>
      </c>
      <c r="T19" s="54">
        <f t="shared" si="4"/>
        <v>445083.98384728772</v>
      </c>
      <c r="U19" s="54">
        <f t="shared" si="4"/>
        <v>450149.3875051518</v>
      </c>
      <c r="V19" s="54">
        <f t="shared" si="4"/>
        <v>455345.85691437806</v>
      </c>
      <c r="W19" s="54">
        <f t="shared" si="4"/>
        <v>464012.77289693651</v>
      </c>
      <c r="X19" s="54">
        <f t="shared" si="4"/>
        <v>472629.28755062982</v>
      </c>
      <c r="Y19" s="54">
        <f t="shared" si="4"/>
        <v>481207.74288288259</v>
      </c>
      <c r="Z19" s="54">
        <f t="shared" si="4"/>
        <v>489760.008108093</v>
      </c>
      <c r="AA19" s="54">
        <f t="shared" si="4"/>
        <v>498301.89860502363</v>
      </c>
      <c r="AB19" s="54">
        <f t="shared" si="4"/>
        <v>506839.96462732845</v>
      </c>
      <c r="AC19" s="54">
        <f t="shared" si="4"/>
        <v>515384.84424040373</v>
      </c>
      <c r="AD19" s="54">
        <f t="shared" si="4"/>
        <v>523946.81715137861</v>
      </c>
      <c r="AE19" s="54">
        <f t="shared" si="4"/>
        <v>532535.82982901158</v>
      </c>
      <c r="AF19" s="54">
        <f t="shared" si="4"/>
        <v>541161.5193449856</v>
      </c>
      <c r="AG19" s="54">
        <f t="shared" si="4"/>
        <v>549833.23601026204</v>
      </c>
      <c r="AH19" s="54">
        <f t="shared" si="4"/>
        <v>558564.80202592211</v>
      </c>
      <c r="AJ19" s="34"/>
    </row>
    <row r="20" spans="1:36" s="33" customFormat="1" ht="18" customHeight="1" thickTop="1" x14ac:dyDescent="0.2">
      <c r="AJ20" s="34"/>
    </row>
    <row r="21" spans="1:36" s="33" customFormat="1" ht="18" customHeight="1" thickBot="1" x14ac:dyDescent="0.3">
      <c r="A21" s="52" t="s">
        <v>40</v>
      </c>
      <c r="B21" s="53"/>
      <c r="C21" s="53"/>
      <c r="D21" s="54">
        <f t="shared" ref="D21:AH21" si="5">D9-D19</f>
        <v>125247.28743999993</v>
      </c>
      <c r="E21" s="54">
        <f t="shared" si="5"/>
        <v>130562.25899622153</v>
      </c>
      <c r="F21" s="54">
        <f t="shared" si="5"/>
        <v>105038.89652795001</v>
      </c>
      <c r="G21" s="54">
        <f t="shared" si="5"/>
        <v>100636.60840788053</v>
      </c>
      <c r="H21" s="54">
        <f t="shared" si="5"/>
        <v>98273.851362877816</v>
      </c>
      <c r="I21" s="54">
        <f t="shared" si="5"/>
        <v>96050.28189503646</v>
      </c>
      <c r="J21" s="54">
        <f t="shared" si="5"/>
        <v>96222.69206284883</v>
      </c>
      <c r="K21" s="54">
        <f t="shared" si="5"/>
        <v>93882.559432267852</v>
      </c>
      <c r="L21" s="54">
        <f t="shared" si="5"/>
        <v>93575.468879390217</v>
      </c>
      <c r="M21" s="54">
        <f t="shared" si="5"/>
        <v>94388.492459819943</v>
      </c>
      <c r="N21" s="54">
        <f t="shared" si="5"/>
        <v>95297.555015634978</v>
      </c>
      <c r="O21" s="54">
        <f t="shared" si="5"/>
        <v>96087.092215030803</v>
      </c>
      <c r="P21" s="54">
        <f t="shared" si="5"/>
        <v>96055.471182583889</v>
      </c>
      <c r="Q21" s="54">
        <f t="shared" si="5"/>
        <v>95856.41422551882</v>
      </c>
      <c r="R21" s="54">
        <f t="shared" si="5"/>
        <v>97133.217860091536</v>
      </c>
      <c r="S21" s="54">
        <f t="shared" si="5"/>
        <v>98398.526551378076</v>
      </c>
      <c r="T21" s="54">
        <f t="shared" si="5"/>
        <v>99608.323203467764</v>
      </c>
      <c r="U21" s="54">
        <f t="shared" si="5"/>
        <v>100761.87981670513</v>
      </c>
      <c r="V21" s="54">
        <f t="shared" si="5"/>
        <v>101858.37721196882</v>
      </c>
      <c r="W21" s="54">
        <f t="shared" si="5"/>
        <v>99610.014343329589</v>
      </c>
      <c r="X21" s="54">
        <f t="shared" si="5"/>
        <v>97646.869619836798</v>
      </c>
      <c r="Y21" s="54">
        <f t="shared" si="5"/>
        <v>95807.640717479982</v>
      </c>
      <c r="Z21" s="54">
        <f t="shared" si="5"/>
        <v>94081.976209829038</v>
      </c>
      <c r="AA21" s="54">
        <f t="shared" si="5"/>
        <v>92508.067324221367</v>
      </c>
      <c r="AB21" s="54">
        <f t="shared" si="5"/>
        <v>91029.290791528183</v>
      </c>
      <c r="AC21" s="54">
        <f t="shared" si="5"/>
        <v>89564.375858555664</v>
      </c>
      <c r="AD21" s="54">
        <f t="shared" si="5"/>
        <v>88171.7112099597</v>
      </c>
      <c r="AE21" s="54">
        <f t="shared" si="5"/>
        <v>86842.54651056719</v>
      </c>
      <c r="AF21" s="54">
        <f t="shared" si="5"/>
        <v>85568.566354965442</v>
      </c>
      <c r="AG21" s="54">
        <f t="shared" si="5"/>
        <v>84200.96556076128</v>
      </c>
      <c r="AH21" s="55">
        <f t="shared" si="5"/>
        <v>82919.420625299099</v>
      </c>
      <c r="AJ21" s="34"/>
    </row>
    <row r="22" spans="1:36" s="33" customFormat="1" ht="18" customHeight="1" thickTop="1" x14ac:dyDescent="0.25">
      <c r="A22" s="32"/>
      <c r="AJ22" s="34"/>
    </row>
    <row r="23" spans="1:36" s="33" customFormat="1" ht="18" customHeight="1" x14ac:dyDescent="0.25">
      <c r="A23" s="42" t="s">
        <v>41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4"/>
      <c r="AJ23" s="34"/>
    </row>
    <row r="24" spans="1:36" s="33" customFormat="1" ht="18" customHeight="1" x14ac:dyDescent="0.2">
      <c r="A24" s="45" t="s">
        <v>42</v>
      </c>
      <c r="B24" s="58"/>
      <c r="C24" s="58"/>
      <c r="D24" s="47">
        <v>-55436.735000000001</v>
      </c>
      <c r="E24" s="48">
        <v>-55219.217702371978</v>
      </c>
      <c r="F24" s="48">
        <v>-49656.504822837218</v>
      </c>
      <c r="G24" s="48">
        <v>-53127.319022135496</v>
      </c>
      <c r="H24" s="48">
        <v>-54541.81911182763</v>
      </c>
      <c r="I24" s="48">
        <v>-54541.230342940304</v>
      </c>
      <c r="J24" s="48">
        <v>-56008.980073608342</v>
      </c>
      <c r="K24" s="48">
        <v>-54757.260659174703</v>
      </c>
      <c r="L24" s="48">
        <v>-53583.578138761179</v>
      </c>
      <c r="M24" s="48">
        <v>-52105.727309017842</v>
      </c>
      <c r="N24" s="48">
        <v>-50719.482744379173</v>
      </c>
      <c r="O24" s="48">
        <v>-49258.746778890607</v>
      </c>
      <c r="P24" s="48">
        <v>-47471.994139442642</v>
      </c>
      <c r="Q24" s="48">
        <v>-44564.107737021382</v>
      </c>
      <c r="R24" s="48">
        <v>-42073.997084035342</v>
      </c>
      <c r="S24" s="48">
        <v>-39325.269679968675</v>
      </c>
      <c r="T24" s="48">
        <v>-36566.189010057213</v>
      </c>
      <c r="U24" s="48">
        <v>-33648.894784652839</v>
      </c>
      <c r="V24" s="48">
        <v>-32213.516396338371</v>
      </c>
      <c r="W24" s="48">
        <v>-30719.503402916955</v>
      </c>
      <c r="X24" s="48">
        <v>-28768.673367428848</v>
      </c>
      <c r="Y24" s="48">
        <v>-23797.4237407074</v>
      </c>
      <c r="Z24" s="48">
        <v>-21650.379555742216</v>
      </c>
      <c r="AA24" s="48">
        <v>-18972.552776020853</v>
      </c>
      <c r="AB24" s="48">
        <v>-15757.646116471686</v>
      </c>
      <c r="AC24" s="48">
        <v>-14868.670048171687</v>
      </c>
      <c r="AD24" s="48">
        <v>-14073.35568205</v>
      </c>
      <c r="AE24" s="48">
        <v>-13381.830666449998</v>
      </c>
      <c r="AF24" s="48">
        <v>-13063.828961550002</v>
      </c>
      <c r="AG24" s="48">
        <v>-12733.42628775</v>
      </c>
      <c r="AH24" s="49">
        <v>-12390.900486799997</v>
      </c>
      <c r="AJ24" s="34"/>
    </row>
    <row r="25" spans="1:36" s="33" customFormat="1" ht="18" customHeight="1" x14ac:dyDescent="0.2">
      <c r="A25" s="45" t="s">
        <v>43</v>
      </c>
      <c r="B25" s="58"/>
      <c r="C25" s="58"/>
      <c r="D25" s="47">
        <v>-2597.1509999999998</v>
      </c>
      <c r="E25" s="48">
        <v>-1677.7194</v>
      </c>
      <c r="F25" s="48">
        <v>-1454.6834749999998</v>
      </c>
      <c r="G25" s="48">
        <v>-617.46727499999986</v>
      </c>
      <c r="H25" s="48">
        <v>-611.10952499999996</v>
      </c>
      <c r="I25" s="48">
        <v>-604.42739999999992</v>
      </c>
      <c r="J25" s="48">
        <v>-589.60994999999991</v>
      </c>
      <c r="K25" s="48">
        <v>-573.59879999999998</v>
      </c>
      <c r="L25" s="48">
        <v>-557.05567499999995</v>
      </c>
      <c r="M25" s="48">
        <v>-540.08437500000002</v>
      </c>
      <c r="N25" s="48">
        <v>-534.76462500000002</v>
      </c>
      <c r="O25" s="48">
        <v>-523.19092499999999</v>
      </c>
      <c r="P25" s="48">
        <v>-511.13714999999996</v>
      </c>
      <c r="Q25" s="48">
        <v>-478.16767499999997</v>
      </c>
      <c r="R25" s="48">
        <v>-443.79689999999994</v>
      </c>
      <c r="S25" s="48">
        <v>-407.98589999999996</v>
      </c>
      <c r="T25" s="48">
        <v>-367.91909999999996</v>
      </c>
      <c r="U25" s="48">
        <v>-331.05712499999998</v>
      </c>
      <c r="V25" s="48">
        <v>-288.94027499999999</v>
      </c>
      <c r="W25" s="48">
        <v>-242.26919999999998</v>
      </c>
      <c r="X25" s="48">
        <v>-198.93269999999998</v>
      </c>
      <c r="Y25" s="48">
        <v>-144.85290000000001</v>
      </c>
      <c r="Z25" s="48">
        <v>-104.4747</v>
      </c>
      <c r="AA25" s="48">
        <v>-61.203074999999998</v>
      </c>
      <c r="AB25" s="48">
        <v>-16.400399999999998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9">
        <v>0</v>
      </c>
      <c r="AJ25" s="34"/>
    </row>
    <row r="26" spans="1:36" s="33" customFormat="1" ht="18" customHeight="1" x14ac:dyDescent="0.2">
      <c r="A26" s="45" t="s">
        <v>44</v>
      </c>
      <c r="B26" s="58"/>
      <c r="C26" s="58"/>
      <c r="D26" s="47">
        <v>3616.848</v>
      </c>
      <c r="E26" s="48">
        <v>6794.9489999999996</v>
      </c>
      <c r="F26" s="48">
        <v>3526.6350000000002</v>
      </c>
      <c r="G26" s="48">
        <v>3526.6350000000002</v>
      </c>
      <c r="H26" s="48">
        <v>3526.6350000000002</v>
      </c>
      <c r="I26" s="48">
        <v>3526.6350000000002</v>
      </c>
      <c r="J26" s="48">
        <v>3526.6350000000002</v>
      </c>
      <c r="K26" s="48">
        <v>3526.6350000000002</v>
      </c>
      <c r="L26" s="48">
        <v>3526.6350000000002</v>
      </c>
      <c r="M26" s="48">
        <v>3526.6350000000002</v>
      </c>
      <c r="N26" s="48">
        <v>3526.6350000000002</v>
      </c>
      <c r="O26" s="48">
        <v>3526.6350000000002</v>
      </c>
      <c r="P26" s="48">
        <v>3526.6350000000002</v>
      </c>
      <c r="Q26" s="48">
        <v>3526.6350000000002</v>
      </c>
      <c r="R26" s="48">
        <v>3526.6350000000002</v>
      </c>
      <c r="S26" s="48">
        <v>3526.6350000000002</v>
      </c>
      <c r="T26" s="48">
        <v>3526.6350000000002</v>
      </c>
      <c r="U26" s="48">
        <v>3526.6350000000002</v>
      </c>
      <c r="V26" s="48">
        <v>3526.6350000000002</v>
      </c>
      <c r="W26" s="48">
        <v>3526.6350000000002</v>
      </c>
      <c r="X26" s="48">
        <v>3526.6350000000002</v>
      </c>
      <c r="Y26" s="48">
        <v>3526.6350000000002</v>
      </c>
      <c r="Z26" s="48">
        <v>3526.6350000000002</v>
      </c>
      <c r="AA26" s="48">
        <v>3526.6350000000002</v>
      </c>
      <c r="AB26" s="48">
        <v>3526.6350000000002</v>
      </c>
      <c r="AC26" s="48">
        <v>3526.6350000000002</v>
      </c>
      <c r="AD26" s="48">
        <v>3526.6350000000002</v>
      </c>
      <c r="AE26" s="48">
        <v>3526.6350000000002</v>
      </c>
      <c r="AF26" s="48">
        <v>3526.6350000000002</v>
      </c>
      <c r="AG26" s="48">
        <v>3526.6350000000002</v>
      </c>
      <c r="AH26" s="49">
        <v>3526.6350000000002</v>
      </c>
      <c r="AJ26" s="34"/>
    </row>
    <row r="27" spans="1:36" s="33" customFormat="1" ht="18" customHeight="1" x14ac:dyDescent="0.2">
      <c r="A27" s="45" t="s">
        <v>45</v>
      </c>
      <c r="B27" s="58"/>
      <c r="C27" s="58"/>
      <c r="D27" s="47">
        <v>2764.7215499999998</v>
      </c>
      <c r="E27" s="48">
        <v>2494.6289999999999</v>
      </c>
      <c r="F27" s="48">
        <v>2481.1166200799998</v>
      </c>
      <c r="G27" s="48">
        <v>2458.2478817399997</v>
      </c>
      <c r="H27" s="48">
        <v>2452.3836466499997</v>
      </c>
      <c r="I27" s="48">
        <v>2447.8540253999995</v>
      </c>
      <c r="J27" s="48">
        <v>2440.8851228999997</v>
      </c>
      <c r="K27" s="48">
        <v>2437.1228416499998</v>
      </c>
      <c r="L27" s="48">
        <v>2429.3502166499998</v>
      </c>
      <c r="M27" s="48">
        <v>2546.5034699999997</v>
      </c>
      <c r="N27" s="48">
        <v>2426.5736075</v>
      </c>
      <c r="O27" s="48">
        <v>2300.1286174999996</v>
      </c>
      <c r="P27" s="48">
        <v>2196.8776549999998</v>
      </c>
      <c r="Q27" s="48">
        <v>2088.5222224999998</v>
      </c>
      <c r="R27" s="48">
        <v>1974.9636724999998</v>
      </c>
      <c r="S27" s="48">
        <v>1860.4085324999996</v>
      </c>
      <c r="T27" s="48">
        <v>1739.9202099999998</v>
      </c>
      <c r="U27" s="48">
        <v>1613.1783324999999</v>
      </c>
      <c r="V27" s="48">
        <v>1478.43318</v>
      </c>
      <c r="W27" s="48">
        <v>1336.8503049999999</v>
      </c>
      <c r="X27" s="48">
        <v>1187.8997899999999</v>
      </c>
      <c r="Y27" s="48">
        <v>1031.1547399999999</v>
      </c>
      <c r="Z27" s="48">
        <v>866.09263999999985</v>
      </c>
      <c r="AA27" s="48">
        <v>692.6030649999999</v>
      </c>
      <c r="AB27" s="48">
        <v>510.05307499999998</v>
      </c>
      <c r="AC27" s="48">
        <v>390.13152499999995</v>
      </c>
      <c r="AD27" s="48">
        <v>265.24084999999997</v>
      </c>
      <c r="AE27" s="48">
        <v>135.270625</v>
      </c>
      <c r="AF27" s="48">
        <v>0</v>
      </c>
      <c r="AG27" s="48">
        <v>0</v>
      </c>
      <c r="AH27" s="49">
        <v>0</v>
      </c>
      <c r="AJ27" s="34"/>
    </row>
    <row r="28" spans="1:36" s="33" customFormat="1" ht="18" customHeight="1" x14ac:dyDescent="0.2">
      <c r="A28" s="45" t="s">
        <v>46</v>
      </c>
      <c r="B28" s="58"/>
      <c r="C28" s="58"/>
      <c r="D28" s="47">
        <v>7802.3429999999998</v>
      </c>
      <c r="E28" s="48">
        <v>5405.7538053478384</v>
      </c>
      <c r="F28" s="48">
        <v>6985.481919836925</v>
      </c>
      <c r="G28" s="48">
        <v>6533.2189030438458</v>
      </c>
      <c r="H28" s="48">
        <v>6680.36216247009</v>
      </c>
      <c r="I28" s="48">
        <v>5714.6047472036662</v>
      </c>
      <c r="J28" s="48">
        <v>6417.7111373245889</v>
      </c>
      <c r="K28" s="48">
        <v>5517.0571782057141</v>
      </c>
      <c r="L28" s="48">
        <v>5016.6906016799685</v>
      </c>
      <c r="M28" s="48">
        <v>4997.4222882041522</v>
      </c>
      <c r="N28" s="48">
        <v>5084.6069752391104</v>
      </c>
      <c r="O28" s="48">
        <v>5060.6807612406919</v>
      </c>
      <c r="P28" s="48">
        <v>5250.5379188364759</v>
      </c>
      <c r="Q28" s="48">
        <v>4519.9544545695871</v>
      </c>
      <c r="R28" s="48">
        <v>4510.3446750826779</v>
      </c>
      <c r="S28" s="48">
        <v>4500.5414785233643</v>
      </c>
      <c r="T28" s="48">
        <v>4490.620849532459</v>
      </c>
      <c r="U28" s="48">
        <v>4480.5812886815256</v>
      </c>
      <c r="V28" s="48">
        <v>6132.4212757251389</v>
      </c>
      <c r="W28" s="48">
        <v>6122.0566567562882</v>
      </c>
      <c r="X28" s="48">
        <v>6111.5666887738935</v>
      </c>
      <c r="Y28" s="48">
        <v>6100.9497579803683</v>
      </c>
      <c r="Z28" s="48">
        <v>6090.2042280378701</v>
      </c>
      <c r="AA28" s="48">
        <v>6079.2421659698421</v>
      </c>
      <c r="AB28" s="48">
        <v>6068.1462736766825</v>
      </c>
      <c r="AC28" s="48">
        <v>6056.9148140750685</v>
      </c>
      <c r="AD28" s="48">
        <v>6045.5460256747419</v>
      </c>
      <c r="AE28" s="48">
        <v>6034.038122204056</v>
      </c>
      <c r="AF28" s="48">
        <v>6022.3892922292753</v>
      </c>
      <c r="AG28" s="48">
        <v>6010.5976987675385</v>
      </c>
      <c r="AH28" s="48">
        <v>5998.5683387753625</v>
      </c>
      <c r="AJ28" s="34"/>
    </row>
    <row r="29" spans="1:36" s="33" customFormat="1" ht="18" customHeight="1" x14ac:dyDescent="0.2">
      <c r="A29" s="45" t="s">
        <v>47</v>
      </c>
      <c r="B29" s="58"/>
      <c r="C29" s="58"/>
      <c r="D29" s="47">
        <v>-1.17309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9">
        <v>0</v>
      </c>
      <c r="AJ29" s="34"/>
    </row>
    <row r="30" spans="1:36" s="33" customFormat="1" ht="18" customHeight="1" x14ac:dyDescent="0.2">
      <c r="A30" s="45" t="s">
        <v>48</v>
      </c>
      <c r="B30" s="58"/>
      <c r="C30" s="58"/>
      <c r="D30" s="47">
        <v>-228.20699999999999</v>
      </c>
      <c r="E30" s="48">
        <v>-3895.8366900664832</v>
      </c>
      <c r="F30" s="48">
        <v>-353.91005871119319</v>
      </c>
      <c r="G30" s="48">
        <v>-357.87889089531393</v>
      </c>
      <c r="H30" s="48">
        <v>-361.89966950873668</v>
      </c>
      <c r="I30" s="48">
        <v>-365.97313079566624</v>
      </c>
      <c r="J30" s="48">
        <v>-370.10002180077487</v>
      </c>
      <c r="K30" s="48">
        <v>-374.2811005298326</v>
      </c>
      <c r="L30" s="48">
        <v>-378.51713611273868</v>
      </c>
      <c r="M30" s="48">
        <v>-382.80890896899064</v>
      </c>
      <c r="N30" s="48">
        <v>-387.15721097562852</v>
      </c>
      <c r="O30" s="48">
        <v>-391.56284563768878</v>
      </c>
      <c r="P30" s="48">
        <v>-396.02662826120843</v>
      </c>
      <c r="Q30" s="48">
        <v>-400.26411318360329</v>
      </c>
      <c r="R30" s="48">
        <v>-404.54693919466786</v>
      </c>
      <c r="S30" s="48">
        <v>-408.91604613797023</v>
      </c>
      <c r="T30" s="48">
        <v>-413.33233943626021</v>
      </c>
      <c r="U30" s="48">
        <v>-417.79632870217171</v>
      </c>
      <c r="V30" s="48">
        <v>-422.30852905215522</v>
      </c>
      <c r="W30" s="48">
        <v>-426.91169201882377</v>
      </c>
      <c r="X30" s="48">
        <v>-431.56502946182883</v>
      </c>
      <c r="Y30" s="48">
        <v>-436.26908828296274</v>
      </c>
      <c r="Z30" s="48">
        <v>-441.02442134524699</v>
      </c>
      <c r="AA30" s="48">
        <v>-445.87568998004463</v>
      </c>
      <c r="AB30" s="48">
        <v>-450.7803225698251</v>
      </c>
      <c r="AC30" s="48">
        <v>-455.73890611809315</v>
      </c>
      <c r="AD30" s="48">
        <v>-460.75203408539215</v>
      </c>
      <c r="AE30" s="48">
        <v>-465.82030646033149</v>
      </c>
      <c r="AF30" s="48">
        <v>-470.94432983139501</v>
      </c>
      <c r="AG30" s="48">
        <v>-476.12471745954031</v>
      </c>
      <c r="AH30" s="49">
        <v>-481.40970182334127</v>
      </c>
      <c r="AJ30" s="34"/>
    </row>
    <row r="31" spans="1:36" s="33" customFormat="1" ht="18" customHeight="1" x14ac:dyDescent="0.2">
      <c r="A31" s="45" t="s">
        <v>49</v>
      </c>
      <c r="B31" s="58"/>
      <c r="C31" s="58"/>
      <c r="D31" s="47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J31" s="34"/>
    </row>
    <row r="32" spans="1:36" s="33" customFormat="1" ht="18" customHeight="1" thickBot="1" x14ac:dyDescent="0.3">
      <c r="A32" s="52" t="s">
        <v>50</v>
      </c>
      <c r="B32" s="53"/>
      <c r="C32" s="53"/>
      <c r="D32" s="54">
        <f t="shared" ref="D32:AH32" si="6">SUM(D24:D31)</f>
        <v>-44079.353539999996</v>
      </c>
      <c r="E32" s="54">
        <f t="shared" si="6"/>
        <v>-46097.441987090628</v>
      </c>
      <c r="F32" s="54">
        <f t="shared" si="6"/>
        <v>-38471.864816631482</v>
      </c>
      <c r="G32" s="54">
        <f t="shared" si="6"/>
        <v>-41584.563403246968</v>
      </c>
      <c r="H32" s="54">
        <f t="shared" si="6"/>
        <v>-42855.447497216272</v>
      </c>
      <c r="I32" s="54">
        <f t="shared" si="6"/>
        <v>-43822.537101132308</v>
      </c>
      <c r="J32" s="54">
        <f t="shared" si="6"/>
        <v>-44583.458785184528</v>
      </c>
      <c r="K32" s="54">
        <f t="shared" si="6"/>
        <v>-44224.325539848818</v>
      </c>
      <c r="L32" s="54">
        <f t="shared" si="6"/>
        <v>-43546.47513154395</v>
      </c>
      <c r="M32" s="54">
        <f t="shared" si="6"/>
        <v>-41958.059834782674</v>
      </c>
      <c r="N32" s="54">
        <f t="shared" si="6"/>
        <v>-40603.58899761569</v>
      </c>
      <c r="O32" s="54">
        <f t="shared" si="6"/>
        <v>-39286.056170787604</v>
      </c>
      <c r="P32" s="54">
        <f t="shared" si="6"/>
        <v>-37405.107343867377</v>
      </c>
      <c r="Q32" s="54">
        <f t="shared" si="6"/>
        <v>-35307.427848135398</v>
      </c>
      <c r="R32" s="54">
        <f t="shared" si="6"/>
        <v>-32910.39757564733</v>
      </c>
      <c r="S32" s="54">
        <f t="shared" si="6"/>
        <v>-30254.586615083277</v>
      </c>
      <c r="T32" s="54">
        <f t="shared" si="6"/>
        <v>-27590.264389961012</v>
      </c>
      <c r="U32" s="54">
        <f t="shared" si="6"/>
        <v>-24777.353617173481</v>
      </c>
      <c r="V32" s="54">
        <f t="shared" si="6"/>
        <v>-21787.275744665392</v>
      </c>
      <c r="W32" s="54">
        <f t="shared" si="6"/>
        <v>-20403.14233317949</v>
      </c>
      <c r="X32" s="54">
        <f t="shared" si="6"/>
        <v>-18573.069618116784</v>
      </c>
      <c r="Y32" s="54">
        <f t="shared" si="6"/>
        <v>-13719.806231009996</v>
      </c>
      <c r="Z32" s="54">
        <f t="shared" si="6"/>
        <v>-11712.946809049594</v>
      </c>
      <c r="AA32" s="54">
        <f t="shared" si="6"/>
        <v>-9181.1513100310567</v>
      </c>
      <c r="AB32" s="54">
        <f t="shared" si="6"/>
        <v>-6119.9924903648289</v>
      </c>
      <c r="AC32" s="54">
        <f t="shared" si="6"/>
        <v>-5350.7276152147106</v>
      </c>
      <c r="AD32" s="54">
        <f t="shared" si="6"/>
        <v>-4696.6858404606501</v>
      </c>
      <c r="AE32" s="54">
        <f t="shared" si="6"/>
        <v>-4151.7072257062737</v>
      </c>
      <c r="AF32" s="54">
        <f t="shared" si="6"/>
        <v>-3985.7489991521211</v>
      </c>
      <c r="AG32" s="54">
        <f t="shared" si="6"/>
        <v>-3672.3183064420018</v>
      </c>
      <c r="AH32" s="55">
        <f t="shared" si="6"/>
        <v>-3347.1068498479763</v>
      </c>
      <c r="AJ32" s="34"/>
    </row>
    <row r="33" spans="1:36" s="33" customFormat="1" ht="18" customHeight="1" thickTop="1" x14ac:dyDescent="0.2">
      <c r="AJ33" s="34"/>
    </row>
    <row r="34" spans="1:36" s="33" customFormat="1" ht="18" customHeight="1" thickBot="1" x14ac:dyDescent="0.3">
      <c r="A34" s="52" t="s">
        <v>51</v>
      </c>
      <c r="B34" s="53"/>
      <c r="C34" s="53"/>
      <c r="D34" s="54">
        <f t="shared" ref="D34:AH34" si="7">D21+D32</f>
        <v>81167.933899999931</v>
      </c>
      <c r="E34" s="54">
        <f>E21+E32</f>
        <v>84464.8170091309</v>
      </c>
      <c r="F34" s="54">
        <f t="shared" si="7"/>
        <v>66567.03171131853</v>
      </c>
      <c r="G34" s="54">
        <f t="shared" si="7"/>
        <v>59052.045004633561</v>
      </c>
      <c r="H34" s="54">
        <f t="shared" si="7"/>
        <v>55418.403865661545</v>
      </c>
      <c r="I34" s="54">
        <f t="shared" si="7"/>
        <v>52227.744793904152</v>
      </c>
      <c r="J34" s="54">
        <f t="shared" si="7"/>
        <v>51639.233277664302</v>
      </c>
      <c r="K34" s="54">
        <f t="shared" si="7"/>
        <v>49658.233892419034</v>
      </c>
      <c r="L34" s="54">
        <f t="shared" si="7"/>
        <v>50028.993747846267</v>
      </c>
      <c r="M34" s="54">
        <f t="shared" si="7"/>
        <v>52430.432625037269</v>
      </c>
      <c r="N34" s="54">
        <f t="shared" si="7"/>
        <v>54693.966018019288</v>
      </c>
      <c r="O34" s="54">
        <f t="shared" si="7"/>
        <v>56801.036044243199</v>
      </c>
      <c r="P34" s="54">
        <f t="shared" si="7"/>
        <v>58650.363838716512</v>
      </c>
      <c r="Q34" s="54">
        <f t="shared" si="7"/>
        <v>60548.986377383422</v>
      </c>
      <c r="R34" s="54">
        <f t="shared" si="7"/>
        <v>64222.820284444206</v>
      </c>
      <c r="S34" s="54">
        <f t="shared" si="7"/>
        <v>68143.939936294802</v>
      </c>
      <c r="T34" s="54">
        <f t="shared" si="7"/>
        <v>72018.058813506752</v>
      </c>
      <c r="U34" s="54">
        <f t="shared" si="7"/>
        <v>75984.526199531654</v>
      </c>
      <c r="V34" s="54">
        <f t="shared" si="7"/>
        <v>80071.101467303437</v>
      </c>
      <c r="W34" s="54">
        <f t="shared" si="7"/>
        <v>79206.872010150095</v>
      </c>
      <c r="X34" s="54">
        <f t="shared" si="7"/>
        <v>79073.80000172001</v>
      </c>
      <c r="Y34" s="54">
        <f t="shared" si="7"/>
        <v>82087.83448646999</v>
      </c>
      <c r="Z34" s="54">
        <f t="shared" si="7"/>
        <v>82369.029400779444</v>
      </c>
      <c r="AA34" s="54">
        <f t="shared" si="7"/>
        <v>83326.916014190312</v>
      </c>
      <c r="AB34" s="54">
        <f t="shared" si="7"/>
        <v>84909.298301163348</v>
      </c>
      <c r="AC34" s="54">
        <f t="shared" si="7"/>
        <v>84213.648243340955</v>
      </c>
      <c r="AD34" s="54">
        <f t="shared" si="7"/>
        <v>83475.025369499053</v>
      </c>
      <c r="AE34" s="54">
        <f t="shared" si="7"/>
        <v>82690.839284860922</v>
      </c>
      <c r="AF34" s="54">
        <f t="shared" si="7"/>
        <v>81582.817355813328</v>
      </c>
      <c r="AG34" s="54">
        <f t="shared" si="7"/>
        <v>80528.647254319279</v>
      </c>
      <c r="AH34" s="55">
        <f t="shared" si="7"/>
        <v>79572.313775451126</v>
      </c>
      <c r="AJ34" s="34"/>
    </row>
    <row r="35" spans="1:36" s="33" customFormat="1" ht="18" customHeight="1" thickTop="1" x14ac:dyDescent="0.25">
      <c r="A35" s="64" t="s">
        <v>52</v>
      </c>
      <c r="D35" s="65">
        <v>173591.51989999996</v>
      </c>
      <c r="E35" s="65">
        <v>183008.9975646864</v>
      </c>
      <c r="F35" s="65">
        <v>205184.30145712465</v>
      </c>
      <c r="G35" s="65">
        <v>200277.14830956139</v>
      </c>
      <c r="H35" s="65">
        <v>195980.48104743927</v>
      </c>
      <c r="I35" s="65">
        <v>182320.08302749664</v>
      </c>
      <c r="J35" s="65">
        <v>165598.71335809428</v>
      </c>
      <c r="K35" s="65">
        <v>162598.67122655275</v>
      </c>
      <c r="L35" s="65">
        <v>156943.35852371727</v>
      </c>
      <c r="M35" s="65">
        <v>160080.10374444685</v>
      </c>
      <c r="N35" s="65">
        <v>162631.87957384385</v>
      </c>
      <c r="O35" s="65">
        <v>160049.93249144917</v>
      </c>
      <c r="P35" s="65">
        <v>166716.05744788214</v>
      </c>
      <c r="Q35" s="65">
        <v>169215.55525121529</v>
      </c>
      <c r="R35" s="65">
        <v>166218.72733570175</v>
      </c>
      <c r="S35" s="65">
        <v>169052.83340805542</v>
      </c>
      <c r="T35" s="65">
        <v>168657.22051502188</v>
      </c>
      <c r="U35" s="65">
        <v>163565.06598187407</v>
      </c>
      <c r="V35" s="65">
        <v>167308.31638043339</v>
      </c>
      <c r="W35" s="65">
        <v>167668.32613172656</v>
      </c>
      <c r="X35" s="65">
        <v>171937.49487738515</v>
      </c>
      <c r="Y35" s="65">
        <v>181021.0366184889</v>
      </c>
      <c r="Z35" s="65">
        <v>183450.73268045875</v>
      </c>
      <c r="AA35" s="65">
        <v>196567.78580728863</v>
      </c>
      <c r="AB35" s="65">
        <v>246981.99150621716</v>
      </c>
      <c r="AC35" s="65">
        <v>250730.80168585305</v>
      </c>
      <c r="AD35" s="65">
        <v>254456.47393318536</v>
      </c>
      <c r="AE35" s="65">
        <v>261124.02265332194</v>
      </c>
      <c r="AF35" s="65">
        <v>261216.03805218788</v>
      </c>
      <c r="AG35" s="65">
        <v>261241.80473938148</v>
      </c>
      <c r="AH35" s="65">
        <v>274319.65143346018</v>
      </c>
      <c r="AJ35" s="34"/>
    </row>
    <row r="36" spans="1:36" s="33" customFormat="1" ht="18" customHeight="1" x14ac:dyDescent="0.2">
      <c r="A36" s="66" t="s">
        <v>53</v>
      </c>
      <c r="B36" s="67"/>
      <c r="C36" s="67"/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J36" s="34"/>
    </row>
    <row r="37" spans="1:36" s="33" customFormat="1" ht="18" customHeight="1" x14ac:dyDescent="0.2">
      <c r="AJ37" s="34"/>
    </row>
    <row r="38" spans="1:36" s="33" customFormat="1" ht="18" customHeight="1" x14ac:dyDescent="0.25">
      <c r="A38" s="42" t="s">
        <v>54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4"/>
      <c r="AJ38" s="34"/>
    </row>
    <row r="39" spans="1:36" ht="18" customHeight="1" x14ac:dyDescent="0.2">
      <c r="A39" s="45" t="s">
        <v>55</v>
      </c>
      <c r="B39" s="46"/>
      <c r="C39" s="46"/>
      <c r="D39" s="47">
        <v>-25148.02</v>
      </c>
      <c r="E39" s="62">
        <v>-39810.179482480002</v>
      </c>
      <c r="F39" s="62">
        <v>-25058.281277304803</v>
      </c>
      <c r="G39" s="62">
        <v>-25308.864090077848</v>
      </c>
      <c r="H39" s="62">
        <v>-25561.952730978628</v>
      </c>
      <c r="I39" s="62">
        <v>-25817.572258288412</v>
      </c>
      <c r="J39" s="62">
        <v>-26075.747980871292</v>
      </c>
      <c r="K39" s="62">
        <v>-26336.505460680011</v>
      </c>
      <c r="L39" s="62">
        <v>-26599.870515286806</v>
      </c>
      <c r="M39" s="62">
        <v>-26865.869220439679</v>
      </c>
      <c r="N39" s="62">
        <v>-27134.52791264408</v>
      </c>
      <c r="O39" s="62">
        <v>-27405.873191770523</v>
      </c>
      <c r="P39" s="62">
        <v>-27679.931923688222</v>
      </c>
      <c r="Q39" s="62">
        <v>-27956.731242925103</v>
      </c>
      <c r="R39" s="62">
        <v>-28236.298555354359</v>
      </c>
      <c r="S39" s="62">
        <v>-28518.661540907902</v>
      </c>
      <c r="T39" s="62">
        <v>-28803.848156316977</v>
      </c>
      <c r="U39" s="62">
        <v>-29091.886637880154</v>
      </c>
      <c r="V39" s="62">
        <v>-29382.805504258951</v>
      </c>
      <c r="W39" s="62">
        <v>-29676.63355930155</v>
      </c>
      <c r="X39" s="62">
        <v>-29973.399894894555</v>
      </c>
      <c r="Y39" s="62">
        <v>-30273.133893843504</v>
      </c>
      <c r="Z39" s="62">
        <v>-30575.865232781936</v>
      </c>
      <c r="AA39" s="62">
        <v>-30881.623885109762</v>
      </c>
      <c r="AB39" s="62">
        <v>-31190.440123960856</v>
      </c>
      <c r="AC39" s="62">
        <v>-31502.344525200471</v>
      </c>
      <c r="AD39" s="62">
        <v>-31817.367970452484</v>
      </c>
      <c r="AE39" s="62">
        <v>-32135.541650157003</v>
      </c>
      <c r="AF39" s="62">
        <v>-32456.897066658563</v>
      </c>
      <c r="AG39" s="62">
        <v>-32781.466037325154</v>
      </c>
      <c r="AH39" s="63">
        <v>-33109.280697698407</v>
      </c>
      <c r="AJ39" s="51"/>
    </row>
    <row r="40" spans="1:36" ht="18" customHeight="1" x14ac:dyDescent="0.2">
      <c r="A40" s="45" t="s">
        <v>56</v>
      </c>
      <c r="B40" s="46"/>
      <c r="C40" s="46"/>
      <c r="D40" s="47">
        <v>80560.432390000002</v>
      </c>
      <c r="E40" s="62">
        <v>80028.217999999993</v>
      </c>
      <c r="F40" s="62">
        <v>79477.993640000001</v>
      </c>
      <c r="G40" s="62">
        <v>78938.773767199993</v>
      </c>
      <c r="H40" s="62">
        <v>78410.338291855995</v>
      </c>
      <c r="I40" s="62">
        <v>78151.404908937446</v>
      </c>
      <c r="J40" s="62">
        <v>77895.060859848061</v>
      </c>
      <c r="K40" s="62">
        <v>77641.280251249584</v>
      </c>
      <c r="L40" s="62">
        <v>77390.037448737086</v>
      </c>
      <c r="M40" s="62">
        <v>77141.307074249708</v>
      </c>
      <c r="N40" s="62">
        <v>77141.307074249708</v>
      </c>
      <c r="O40" s="62">
        <v>77141.307074249708</v>
      </c>
      <c r="P40" s="62">
        <v>77141.307074249708</v>
      </c>
      <c r="Q40" s="62">
        <v>77141.307074249708</v>
      </c>
      <c r="R40" s="62">
        <v>77141.307074249708</v>
      </c>
      <c r="S40" s="62">
        <v>77141.307074249708</v>
      </c>
      <c r="T40" s="62">
        <v>77141.307074249708</v>
      </c>
      <c r="U40" s="62">
        <v>77141.307074249708</v>
      </c>
      <c r="V40" s="62">
        <v>77141.307074249708</v>
      </c>
      <c r="W40" s="62">
        <v>77141.307074249708</v>
      </c>
      <c r="X40" s="62">
        <v>77141.307074249708</v>
      </c>
      <c r="Y40" s="62">
        <v>77141.307074249708</v>
      </c>
      <c r="Z40" s="62">
        <v>77141.307074249708</v>
      </c>
      <c r="AA40" s="62">
        <v>77141.307074249708</v>
      </c>
      <c r="AB40" s="62">
        <v>77141.307074249708</v>
      </c>
      <c r="AC40" s="62">
        <v>77141.307074249708</v>
      </c>
      <c r="AD40" s="62">
        <v>77141.307074249708</v>
      </c>
      <c r="AE40" s="62">
        <v>77141.307074249708</v>
      </c>
      <c r="AF40" s="62">
        <v>77141.307074249708</v>
      </c>
      <c r="AG40" s="62">
        <v>77141.307074249708</v>
      </c>
      <c r="AH40" s="63">
        <v>77141.307074249708</v>
      </c>
      <c r="AJ40" s="51"/>
    </row>
    <row r="41" spans="1:36" ht="18" customHeight="1" x14ac:dyDescent="0.2">
      <c r="A41" s="45" t="s">
        <v>57</v>
      </c>
      <c r="B41" s="46"/>
      <c r="C41" s="46"/>
      <c r="D41" s="47">
        <v>-52517.47</v>
      </c>
      <c r="E41" s="62">
        <v>-52517</v>
      </c>
      <c r="F41" s="62">
        <v>-52517</v>
      </c>
      <c r="G41" s="62">
        <v>-52517</v>
      </c>
      <c r="H41" s="62">
        <v>-52517</v>
      </c>
      <c r="I41" s="62">
        <v>-52517</v>
      </c>
      <c r="J41" s="62">
        <v>-52517</v>
      </c>
      <c r="K41" s="62">
        <v>-52517</v>
      </c>
      <c r="L41" s="62">
        <v>-52517</v>
      </c>
      <c r="M41" s="62">
        <v>-52517</v>
      </c>
      <c r="N41" s="62">
        <v>-52517</v>
      </c>
      <c r="O41" s="62">
        <v>-52517</v>
      </c>
      <c r="P41" s="62">
        <v>-52517</v>
      </c>
      <c r="Q41" s="62">
        <v>-52517</v>
      </c>
      <c r="R41" s="62">
        <v>-52517</v>
      </c>
      <c r="S41" s="62">
        <v>-52517</v>
      </c>
      <c r="T41" s="62">
        <v>-52517</v>
      </c>
      <c r="U41" s="62">
        <v>-52517</v>
      </c>
      <c r="V41" s="62">
        <v>-52517</v>
      </c>
      <c r="W41" s="62">
        <v>-52517</v>
      </c>
      <c r="X41" s="62">
        <v>-52517</v>
      </c>
      <c r="Y41" s="62">
        <v>-52517</v>
      </c>
      <c r="Z41" s="62">
        <v>-52517</v>
      </c>
      <c r="AA41" s="62">
        <v>-52517</v>
      </c>
      <c r="AB41" s="62">
        <v>-52517</v>
      </c>
      <c r="AC41" s="62">
        <v>-52517</v>
      </c>
      <c r="AD41" s="62">
        <v>-52517</v>
      </c>
      <c r="AE41" s="62">
        <v>-52517</v>
      </c>
      <c r="AF41" s="62">
        <v>-52517</v>
      </c>
      <c r="AG41" s="62">
        <v>-52517</v>
      </c>
      <c r="AH41" s="63">
        <v>-52517</v>
      </c>
      <c r="AJ41" s="51"/>
    </row>
    <row r="42" spans="1:36" s="33" customFormat="1" ht="18" customHeight="1" x14ac:dyDescent="0.25">
      <c r="A42" s="69" t="s">
        <v>58</v>
      </c>
      <c r="B42" s="70"/>
      <c r="C42" s="70"/>
      <c r="D42" s="71">
        <f t="shared" ref="D42:AH42" si="8">SUM(D39:D41)</f>
        <v>2894.9423899999965</v>
      </c>
      <c r="E42" s="71">
        <f t="shared" si="8"/>
        <v>-12298.961482480008</v>
      </c>
      <c r="F42" s="71">
        <f>SUM(F39:F41)</f>
        <v>1902.7123626951943</v>
      </c>
      <c r="G42" s="71">
        <f t="shared" si="8"/>
        <v>1112.9096771221448</v>
      </c>
      <c r="H42" s="71">
        <f t="shared" si="8"/>
        <v>331.38556087736652</v>
      </c>
      <c r="I42" s="71">
        <f t="shared" si="8"/>
        <v>-183.16734935096611</v>
      </c>
      <c r="J42" s="71">
        <f t="shared" si="8"/>
        <v>-697.68712102323479</v>
      </c>
      <c r="K42" s="71">
        <f t="shared" si="8"/>
        <v>-1212.2252094304276</v>
      </c>
      <c r="L42" s="71">
        <f t="shared" si="8"/>
        <v>-1726.8330665497197</v>
      </c>
      <c r="M42" s="71">
        <f t="shared" si="8"/>
        <v>-2241.5621461899718</v>
      </c>
      <c r="N42" s="71">
        <f t="shared" si="8"/>
        <v>-2510.2208383943725</v>
      </c>
      <c r="O42" s="71">
        <f t="shared" si="8"/>
        <v>-2781.5661175208152</v>
      </c>
      <c r="P42" s="71">
        <f t="shared" si="8"/>
        <v>-3055.6248494385145</v>
      </c>
      <c r="Q42" s="71">
        <f t="shared" si="8"/>
        <v>-3332.4241686753958</v>
      </c>
      <c r="R42" s="71">
        <f t="shared" si="8"/>
        <v>-3611.9914811046474</v>
      </c>
      <c r="S42" s="71">
        <f t="shared" si="8"/>
        <v>-3894.3544666581947</v>
      </c>
      <c r="T42" s="71">
        <f t="shared" si="8"/>
        <v>-4179.5410820672696</v>
      </c>
      <c r="U42" s="71">
        <f t="shared" si="8"/>
        <v>-4467.5795636304465</v>
      </c>
      <c r="V42" s="71">
        <f t="shared" si="8"/>
        <v>-4758.4984300092474</v>
      </c>
      <c r="W42" s="71">
        <f t="shared" si="8"/>
        <v>-5052.3264850518462</v>
      </c>
      <c r="X42" s="71">
        <f t="shared" si="8"/>
        <v>-5349.0928206448443</v>
      </c>
      <c r="Y42" s="71">
        <f t="shared" si="8"/>
        <v>-5648.8268195937999</v>
      </c>
      <c r="Z42" s="71">
        <f t="shared" si="8"/>
        <v>-5951.5581585322288</v>
      </c>
      <c r="AA42" s="71">
        <f t="shared" si="8"/>
        <v>-6257.3168108600512</v>
      </c>
      <c r="AB42" s="71">
        <f t="shared" si="8"/>
        <v>-6566.1330497111485</v>
      </c>
      <c r="AC42" s="71">
        <f t="shared" si="8"/>
        <v>-6878.0374509507674</v>
      </c>
      <c r="AD42" s="71">
        <f t="shared" si="8"/>
        <v>-7193.0608962027763</v>
      </c>
      <c r="AE42" s="71">
        <f t="shared" si="8"/>
        <v>-7511.2345759072923</v>
      </c>
      <c r="AF42" s="71">
        <f t="shared" si="8"/>
        <v>-7832.589992408859</v>
      </c>
      <c r="AG42" s="71">
        <f t="shared" si="8"/>
        <v>-8157.1589630754461</v>
      </c>
      <c r="AH42" s="72">
        <f t="shared" si="8"/>
        <v>-8484.9736234486991</v>
      </c>
      <c r="AJ42" s="34"/>
    </row>
    <row r="43" spans="1:36" s="33" customFormat="1" ht="18" customHeight="1" x14ac:dyDescent="0.25">
      <c r="A43" s="32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AJ43" s="34"/>
    </row>
    <row r="44" spans="1:36" s="33" customFormat="1" ht="18" customHeight="1" x14ac:dyDescent="0.25">
      <c r="A44" s="32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AJ44" s="34"/>
    </row>
    <row r="45" spans="1:36" s="33" customFormat="1" ht="18" customHeight="1" x14ac:dyDescent="0.2">
      <c r="AJ45" s="34"/>
    </row>
    <row r="46" spans="1:36" s="33" customFormat="1" ht="18" customHeight="1" x14ac:dyDescent="0.25">
      <c r="A46" s="73" t="s">
        <v>59</v>
      </c>
      <c r="B46" s="74"/>
      <c r="C46" s="74"/>
      <c r="D46" s="75">
        <f t="shared" ref="D46:AH46" si="9">D34+D36+D42</f>
        <v>84062.876289999927</v>
      </c>
      <c r="E46" s="75">
        <f>E34+E36+E42</f>
        <v>72165.855526650892</v>
      </c>
      <c r="F46" s="75">
        <f>F34+F36+F42</f>
        <v>68469.744074013724</v>
      </c>
      <c r="G46" s="75">
        <f t="shared" si="9"/>
        <v>60164.954681755706</v>
      </c>
      <c r="H46" s="75">
        <f t="shared" si="9"/>
        <v>55749.789426538911</v>
      </c>
      <c r="I46" s="75">
        <f t="shared" si="9"/>
        <v>52044.577444553186</v>
      </c>
      <c r="J46" s="75">
        <f t="shared" si="9"/>
        <v>50941.546156641067</v>
      </c>
      <c r="K46" s="75">
        <f t="shared" si="9"/>
        <v>48446.008682988606</v>
      </c>
      <c r="L46" s="75">
        <f t="shared" si="9"/>
        <v>48302.160681296547</v>
      </c>
      <c r="M46" s="75">
        <f t="shared" si="9"/>
        <v>50188.870478847297</v>
      </c>
      <c r="N46" s="75">
        <f t="shared" si="9"/>
        <v>52183.745179624915</v>
      </c>
      <c r="O46" s="75">
        <f t="shared" si="9"/>
        <v>54019.469926722384</v>
      </c>
      <c r="P46" s="75">
        <f t="shared" si="9"/>
        <v>55594.738989277997</v>
      </c>
      <c r="Q46" s="75">
        <f t="shared" si="9"/>
        <v>57216.562208708026</v>
      </c>
      <c r="R46" s="75">
        <f t="shared" si="9"/>
        <v>60610.828803339558</v>
      </c>
      <c r="S46" s="75">
        <f t="shared" si="9"/>
        <v>64249.585469636608</v>
      </c>
      <c r="T46" s="75">
        <f t="shared" si="9"/>
        <v>67838.517731439482</v>
      </c>
      <c r="U46" s="75">
        <f t="shared" si="9"/>
        <v>71516.9466359012</v>
      </c>
      <c r="V46" s="75">
        <f t="shared" si="9"/>
        <v>75312.60303729419</v>
      </c>
      <c r="W46" s="75">
        <f t="shared" si="9"/>
        <v>74154.545525098249</v>
      </c>
      <c r="X46" s="75">
        <f t="shared" si="9"/>
        <v>73724.707181075166</v>
      </c>
      <c r="Y46" s="75">
        <f t="shared" si="9"/>
        <v>76439.00766687619</v>
      </c>
      <c r="Z46" s="75">
        <f t="shared" si="9"/>
        <v>76417.471242247208</v>
      </c>
      <c r="AA46" s="75">
        <f t="shared" si="9"/>
        <v>77069.599203330261</v>
      </c>
      <c r="AB46" s="75">
        <f t="shared" si="9"/>
        <v>78343.165251452199</v>
      </c>
      <c r="AC46" s="75">
        <f t="shared" si="9"/>
        <v>77335.610792390187</v>
      </c>
      <c r="AD46" s="75">
        <f t="shared" si="9"/>
        <v>76281.964473296277</v>
      </c>
      <c r="AE46" s="75">
        <f t="shared" si="9"/>
        <v>75179.60470895363</v>
      </c>
      <c r="AF46" s="75">
        <f t="shared" si="9"/>
        <v>73750.227363404469</v>
      </c>
      <c r="AG46" s="75">
        <f t="shared" si="9"/>
        <v>72371.488291243833</v>
      </c>
      <c r="AH46" s="76">
        <f t="shared" si="9"/>
        <v>71087.340152002434</v>
      </c>
      <c r="AJ46" s="34"/>
    </row>
    <row r="47" spans="1:36" s="33" customFormat="1" ht="18" customHeight="1" x14ac:dyDescent="0.25">
      <c r="A47" s="77" t="s">
        <v>60</v>
      </c>
      <c r="B47" s="78"/>
      <c r="C47" s="78"/>
      <c r="D47" s="79">
        <v>1501263</v>
      </c>
      <c r="E47" s="80">
        <f>D50</f>
        <v>1585325.87629</v>
      </c>
      <c r="F47" s="80">
        <f>E50</f>
        <v>1657491.7318166508</v>
      </c>
      <c r="G47" s="80">
        <f>F50</f>
        <v>1725961.4758906646</v>
      </c>
      <c r="H47" s="80">
        <f>G50</f>
        <v>1786126.4305724204</v>
      </c>
      <c r="I47" s="80">
        <f>H50</f>
        <v>1841876.2199989592</v>
      </c>
      <c r="J47" s="80">
        <f t="shared" ref="J47:AH47" si="10">I50</f>
        <v>1893920.7974435124</v>
      </c>
      <c r="K47" s="80">
        <f t="shared" si="10"/>
        <v>1944862.3436001535</v>
      </c>
      <c r="L47" s="80">
        <f t="shared" si="10"/>
        <v>1993308.352283142</v>
      </c>
      <c r="M47" s="80">
        <f t="shared" si="10"/>
        <v>2041610.5129644386</v>
      </c>
      <c r="N47" s="80">
        <f t="shared" si="10"/>
        <v>2091799.3834432859</v>
      </c>
      <c r="O47" s="80">
        <f t="shared" si="10"/>
        <v>2143983.1286229109</v>
      </c>
      <c r="P47" s="80">
        <f t="shared" si="10"/>
        <v>2198002.5985496333</v>
      </c>
      <c r="Q47" s="80">
        <f t="shared" si="10"/>
        <v>2253597.3375389115</v>
      </c>
      <c r="R47" s="80">
        <f t="shared" si="10"/>
        <v>2310813.8997476194</v>
      </c>
      <c r="S47" s="80">
        <f t="shared" si="10"/>
        <v>2371424.7285509589</v>
      </c>
      <c r="T47" s="80">
        <f t="shared" si="10"/>
        <v>2435674.3140205955</v>
      </c>
      <c r="U47" s="80">
        <f t="shared" si="10"/>
        <v>2503512.8317520348</v>
      </c>
      <c r="V47" s="80">
        <f t="shared" si="10"/>
        <v>2575029.7783879358</v>
      </c>
      <c r="W47" s="80">
        <f t="shared" si="10"/>
        <v>2650342.3814252298</v>
      </c>
      <c r="X47" s="80">
        <f t="shared" si="10"/>
        <v>2724496.9269503281</v>
      </c>
      <c r="Y47" s="80">
        <f t="shared" si="10"/>
        <v>2798221.6341314032</v>
      </c>
      <c r="Z47" s="80">
        <f t="shared" si="10"/>
        <v>2874660.6417982792</v>
      </c>
      <c r="AA47" s="80">
        <f t="shared" si="10"/>
        <v>2951078.1130405264</v>
      </c>
      <c r="AB47" s="80">
        <f t="shared" si="10"/>
        <v>3028147.7122438569</v>
      </c>
      <c r="AC47" s="80">
        <f t="shared" si="10"/>
        <v>3106490.8774953089</v>
      </c>
      <c r="AD47" s="80">
        <f t="shared" si="10"/>
        <v>3183826.4882876989</v>
      </c>
      <c r="AE47" s="80">
        <f t="shared" si="10"/>
        <v>3260108.4527609954</v>
      </c>
      <c r="AF47" s="80">
        <f t="shared" si="10"/>
        <v>3335288.0574699491</v>
      </c>
      <c r="AG47" s="80">
        <f t="shared" si="10"/>
        <v>3409038.2848333535</v>
      </c>
      <c r="AH47" s="81">
        <f t="shared" si="10"/>
        <v>3481409.7731245975</v>
      </c>
      <c r="AJ47" s="34"/>
    </row>
    <row r="48" spans="1:36" s="33" customFormat="1" ht="18" customHeight="1" x14ac:dyDescent="0.25">
      <c r="A48" s="77" t="s">
        <v>61</v>
      </c>
      <c r="B48" s="78"/>
      <c r="C48" s="78"/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80">
        <v>0</v>
      </c>
      <c r="AJ48" s="34"/>
    </row>
    <row r="49" spans="1:36" s="33" customFormat="1" ht="18" customHeight="1" x14ac:dyDescent="0.25">
      <c r="A49" s="77" t="s">
        <v>62</v>
      </c>
      <c r="B49" s="78"/>
      <c r="C49" s="78"/>
      <c r="D49" s="80">
        <f t="shared" ref="D49:R49" si="11">SUM(D47:D48)</f>
        <v>1501263</v>
      </c>
      <c r="E49" s="80">
        <f t="shared" si="11"/>
        <v>1585325.87629</v>
      </c>
      <c r="F49" s="80">
        <f t="shared" si="11"/>
        <v>1657491.7318166508</v>
      </c>
      <c r="G49" s="80">
        <f t="shared" si="11"/>
        <v>1725961.4758906646</v>
      </c>
      <c r="H49" s="80">
        <f t="shared" si="11"/>
        <v>1786126.4305724204</v>
      </c>
      <c r="I49" s="80">
        <f t="shared" si="11"/>
        <v>1841876.2199989592</v>
      </c>
      <c r="J49" s="80">
        <f t="shared" si="11"/>
        <v>1893920.7974435124</v>
      </c>
      <c r="K49" s="80">
        <f t="shared" si="11"/>
        <v>1944862.3436001535</v>
      </c>
      <c r="L49" s="80">
        <f t="shared" si="11"/>
        <v>1993308.352283142</v>
      </c>
      <c r="M49" s="80">
        <f t="shared" si="11"/>
        <v>2041610.5129644386</v>
      </c>
      <c r="N49" s="80">
        <f t="shared" si="11"/>
        <v>2091799.3834432859</v>
      </c>
      <c r="O49" s="80">
        <f t="shared" si="11"/>
        <v>2143983.1286229109</v>
      </c>
      <c r="P49" s="80">
        <f t="shared" si="11"/>
        <v>2198002.5985496333</v>
      </c>
      <c r="Q49" s="80">
        <f t="shared" si="11"/>
        <v>2253597.3375389115</v>
      </c>
      <c r="R49" s="80">
        <f t="shared" si="11"/>
        <v>2310813.8997476194</v>
      </c>
      <c r="S49" s="80">
        <f t="shared" ref="S49:AH49" si="12">SUM(S47:S48)</f>
        <v>2371424.7285509589</v>
      </c>
      <c r="T49" s="80">
        <f t="shared" si="12"/>
        <v>2435674.3140205955</v>
      </c>
      <c r="U49" s="80">
        <f t="shared" si="12"/>
        <v>2503512.8317520348</v>
      </c>
      <c r="V49" s="80">
        <f t="shared" si="12"/>
        <v>2575029.7783879358</v>
      </c>
      <c r="W49" s="80">
        <f t="shared" si="12"/>
        <v>2650342.3814252298</v>
      </c>
      <c r="X49" s="80">
        <f t="shared" si="12"/>
        <v>2724496.9269503281</v>
      </c>
      <c r="Y49" s="80">
        <f t="shared" si="12"/>
        <v>2798221.6341314032</v>
      </c>
      <c r="Z49" s="80">
        <f t="shared" si="12"/>
        <v>2874660.6417982792</v>
      </c>
      <c r="AA49" s="80">
        <f t="shared" si="12"/>
        <v>2951078.1130405264</v>
      </c>
      <c r="AB49" s="80">
        <f t="shared" si="12"/>
        <v>3028147.7122438569</v>
      </c>
      <c r="AC49" s="80">
        <f t="shared" si="12"/>
        <v>3106490.8774953089</v>
      </c>
      <c r="AD49" s="80">
        <f t="shared" si="12"/>
        <v>3183826.4882876989</v>
      </c>
      <c r="AE49" s="80">
        <f t="shared" si="12"/>
        <v>3260108.4527609954</v>
      </c>
      <c r="AF49" s="80">
        <f t="shared" si="12"/>
        <v>3335288.0574699491</v>
      </c>
      <c r="AG49" s="80">
        <f t="shared" si="12"/>
        <v>3409038.2848333535</v>
      </c>
      <c r="AH49" s="81">
        <f t="shared" si="12"/>
        <v>3481409.7731245975</v>
      </c>
      <c r="AJ49" s="34"/>
    </row>
    <row r="50" spans="1:36" s="33" customFormat="1" ht="18" customHeight="1" x14ac:dyDescent="0.25">
      <c r="A50" s="82" t="s">
        <v>63</v>
      </c>
      <c r="B50" s="83"/>
      <c r="C50" s="83"/>
      <c r="D50" s="84">
        <f t="shared" ref="D50:AH50" si="13">D49+D46</f>
        <v>1585325.87629</v>
      </c>
      <c r="E50" s="84">
        <f t="shared" si="13"/>
        <v>1657491.7318166508</v>
      </c>
      <c r="F50" s="84">
        <f t="shared" si="13"/>
        <v>1725961.4758906646</v>
      </c>
      <c r="G50" s="84">
        <f t="shared" si="13"/>
        <v>1786126.4305724204</v>
      </c>
      <c r="H50" s="84">
        <f t="shared" si="13"/>
        <v>1841876.2199989592</v>
      </c>
      <c r="I50" s="84">
        <f t="shared" si="13"/>
        <v>1893920.7974435124</v>
      </c>
      <c r="J50" s="84">
        <f t="shared" si="13"/>
        <v>1944862.3436001535</v>
      </c>
      <c r="K50" s="84">
        <f t="shared" si="13"/>
        <v>1993308.352283142</v>
      </c>
      <c r="L50" s="84">
        <f t="shared" si="13"/>
        <v>2041610.5129644386</v>
      </c>
      <c r="M50" s="84">
        <f t="shared" si="13"/>
        <v>2091799.3834432859</v>
      </c>
      <c r="N50" s="84">
        <f t="shared" si="13"/>
        <v>2143983.1286229109</v>
      </c>
      <c r="O50" s="84">
        <f t="shared" si="13"/>
        <v>2198002.5985496333</v>
      </c>
      <c r="P50" s="84">
        <f t="shared" si="13"/>
        <v>2253597.3375389115</v>
      </c>
      <c r="Q50" s="84">
        <f t="shared" si="13"/>
        <v>2310813.8997476194</v>
      </c>
      <c r="R50" s="84">
        <f t="shared" si="13"/>
        <v>2371424.7285509589</v>
      </c>
      <c r="S50" s="84">
        <f t="shared" si="13"/>
        <v>2435674.3140205955</v>
      </c>
      <c r="T50" s="84">
        <f t="shared" si="13"/>
        <v>2503512.8317520348</v>
      </c>
      <c r="U50" s="84">
        <f t="shared" si="13"/>
        <v>2575029.7783879358</v>
      </c>
      <c r="V50" s="84">
        <f t="shared" si="13"/>
        <v>2650342.3814252298</v>
      </c>
      <c r="W50" s="84">
        <f t="shared" si="13"/>
        <v>2724496.9269503281</v>
      </c>
      <c r="X50" s="84">
        <f t="shared" si="13"/>
        <v>2798221.6341314032</v>
      </c>
      <c r="Y50" s="84">
        <f t="shared" si="13"/>
        <v>2874660.6417982792</v>
      </c>
      <c r="Z50" s="84">
        <f t="shared" si="13"/>
        <v>2951078.1130405264</v>
      </c>
      <c r="AA50" s="84">
        <f t="shared" si="13"/>
        <v>3028147.7122438569</v>
      </c>
      <c r="AB50" s="84">
        <f t="shared" si="13"/>
        <v>3106490.8774953089</v>
      </c>
      <c r="AC50" s="84">
        <f t="shared" si="13"/>
        <v>3183826.4882876989</v>
      </c>
      <c r="AD50" s="84">
        <f t="shared" si="13"/>
        <v>3260108.4527609954</v>
      </c>
      <c r="AE50" s="84">
        <f t="shared" si="13"/>
        <v>3335288.0574699491</v>
      </c>
      <c r="AF50" s="84">
        <f t="shared" si="13"/>
        <v>3409038.2848333535</v>
      </c>
      <c r="AG50" s="84">
        <f t="shared" si="13"/>
        <v>3481409.7731245975</v>
      </c>
      <c r="AH50" s="85">
        <f t="shared" si="13"/>
        <v>3552497.1132765999</v>
      </c>
      <c r="AJ50" s="34"/>
    </row>
    <row r="51" spans="1:36" s="33" customFormat="1" ht="18" customHeight="1" x14ac:dyDescent="0.25">
      <c r="A51" s="64" t="s">
        <v>64</v>
      </c>
      <c r="D51" s="86">
        <v>2.8553109756795352E-2</v>
      </c>
      <c r="E51" s="86">
        <v>2.9805764008453521E-2</v>
      </c>
      <c r="F51" s="86">
        <v>2.2653588664219317E-2</v>
      </c>
      <c r="G51" s="86">
        <v>1.9552481799545718E-2</v>
      </c>
      <c r="H51" s="86">
        <v>1.7859747766085558E-2</v>
      </c>
      <c r="I51" s="86">
        <v>1.6598040865198626E-2</v>
      </c>
      <c r="J51" s="86">
        <v>1.6080574693848958E-2</v>
      </c>
      <c r="K51" s="86">
        <v>1.5328986827544111E-2</v>
      </c>
      <c r="L51" s="86">
        <v>1.5404398347068931E-2</v>
      </c>
      <c r="M51" s="86">
        <v>1.6110776566863036E-2</v>
      </c>
      <c r="N51" s="86">
        <v>1.6759697852369103E-2</v>
      </c>
      <c r="O51" s="86">
        <v>1.7366768620593154E-2</v>
      </c>
      <c r="P51" s="86">
        <v>1.7860417165834107E-2</v>
      </c>
      <c r="Q51" s="86">
        <v>1.8518492211176511E-2</v>
      </c>
      <c r="R51" s="86">
        <v>1.9726425542168257E-2</v>
      </c>
      <c r="S51" s="86">
        <v>2.1019898977712989E-2</v>
      </c>
      <c r="T51" s="86">
        <v>2.2308797075159991E-2</v>
      </c>
      <c r="U51" s="86">
        <v>2.363633957426204E-2</v>
      </c>
      <c r="V51" s="86">
        <v>2.4551486768199175E-2</v>
      </c>
      <c r="W51" s="86">
        <v>2.3967544013862276E-2</v>
      </c>
      <c r="X51" s="86">
        <v>2.3638488704719397E-2</v>
      </c>
      <c r="Y51" s="86">
        <v>2.4267597376276061E-2</v>
      </c>
      <c r="Z51" s="86">
        <v>2.4103169068326831E-2</v>
      </c>
      <c r="AA51" s="86">
        <v>2.41562078028662E-2</v>
      </c>
      <c r="AB51" s="86">
        <v>2.4404894643309156E-2</v>
      </c>
      <c r="AC51" s="86">
        <v>2.4016216403619749E-2</v>
      </c>
      <c r="AD51" s="86">
        <v>2.3636196336278344E-2</v>
      </c>
      <c r="AE51" s="86">
        <v>2.3262463450683113E-2</v>
      </c>
      <c r="AF51" s="86">
        <v>2.2815724234638735E-2</v>
      </c>
      <c r="AG51" s="86">
        <v>2.2401107438151865E-2</v>
      </c>
      <c r="AH51" s="86">
        <v>2.2028861448965435E-2</v>
      </c>
      <c r="AJ51" s="34"/>
    </row>
    <row r="52" spans="1:36" s="92" customFormat="1" ht="18" customHeight="1" x14ac:dyDescent="0.2">
      <c r="A52" s="87" t="s">
        <v>65</v>
      </c>
      <c r="B52" s="88"/>
      <c r="C52" s="88"/>
      <c r="D52" s="89">
        <f>D50-1501263</f>
        <v>84062.876290000044</v>
      </c>
      <c r="E52" s="90">
        <f t="shared" ref="E52:AH52" si="14">E50-D50</f>
        <v>72165.85552665079</v>
      </c>
      <c r="F52" s="90">
        <f t="shared" si="14"/>
        <v>68469.744074013783</v>
      </c>
      <c r="G52" s="90">
        <f t="shared" si="14"/>
        <v>60164.954681755742</v>
      </c>
      <c r="H52" s="90">
        <f t="shared" si="14"/>
        <v>55749.78942653886</v>
      </c>
      <c r="I52" s="90">
        <f t="shared" si="14"/>
        <v>52044.577444553142</v>
      </c>
      <c r="J52" s="90">
        <f t="shared" si="14"/>
        <v>50941.546156641096</v>
      </c>
      <c r="K52" s="90">
        <f t="shared" si="14"/>
        <v>48446.008682988584</v>
      </c>
      <c r="L52" s="90">
        <f>L50-K50</f>
        <v>48302.160681296606</v>
      </c>
      <c r="M52" s="90">
        <f t="shared" si="14"/>
        <v>50188.870478847297</v>
      </c>
      <c r="N52" s="90">
        <f t="shared" si="14"/>
        <v>52183.745179624995</v>
      </c>
      <c r="O52" s="90">
        <f t="shared" si="14"/>
        <v>54019.469926722348</v>
      </c>
      <c r="P52" s="90">
        <f t="shared" si="14"/>
        <v>55594.738989278208</v>
      </c>
      <c r="Q52" s="90">
        <f t="shared" si="14"/>
        <v>57216.56220870791</v>
      </c>
      <c r="R52" s="90">
        <f t="shared" si="14"/>
        <v>60610.828803339507</v>
      </c>
      <c r="S52" s="90">
        <f t="shared" si="14"/>
        <v>64249.5854696366</v>
      </c>
      <c r="T52" s="90">
        <f t="shared" si="14"/>
        <v>67838.517731439322</v>
      </c>
      <c r="U52" s="90">
        <f t="shared" si="14"/>
        <v>71516.946635900997</v>
      </c>
      <c r="V52" s="90">
        <f t="shared" si="14"/>
        <v>75312.603037294</v>
      </c>
      <c r="W52" s="90">
        <f t="shared" si="14"/>
        <v>74154.54552509822</v>
      </c>
      <c r="X52" s="90">
        <f t="shared" si="14"/>
        <v>73724.707181075122</v>
      </c>
      <c r="Y52" s="90">
        <f t="shared" si="14"/>
        <v>76439.007666876074</v>
      </c>
      <c r="Z52" s="90">
        <f t="shared" si="14"/>
        <v>76417.471242247149</v>
      </c>
      <c r="AA52" s="90">
        <f t="shared" si="14"/>
        <v>77069.599203330465</v>
      </c>
      <c r="AB52" s="90">
        <f t="shared" si="14"/>
        <v>78343.16525145201</v>
      </c>
      <c r="AC52" s="90">
        <f t="shared" si="14"/>
        <v>77335.610792390071</v>
      </c>
      <c r="AD52" s="90">
        <f t="shared" si="14"/>
        <v>76281.964473296423</v>
      </c>
      <c r="AE52" s="90">
        <f t="shared" si="14"/>
        <v>75179.604708953761</v>
      </c>
      <c r="AF52" s="90">
        <f t="shared" si="14"/>
        <v>73750.227363404352</v>
      </c>
      <c r="AG52" s="90">
        <f t="shared" si="14"/>
        <v>72371.488291244023</v>
      </c>
      <c r="AH52" s="91">
        <f t="shared" si="14"/>
        <v>71087.340152002405</v>
      </c>
      <c r="AJ52" s="93"/>
    </row>
    <row r="53" spans="1:36" s="92" customFormat="1" ht="18" customHeight="1" x14ac:dyDescent="0.2">
      <c r="A53" s="94" t="s">
        <v>65</v>
      </c>
      <c r="D53" s="95">
        <f t="shared" ref="D53:AH53" si="15">D46+D48</f>
        <v>84062.876289999927</v>
      </c>
      <c r="E53" s="95">
        <f t="shared" si="15"/>
        <v>72165.855526650892</v>
      </c>
      <c r="F53" s="95">
        <f t="shared" si="15"/>
        <v>68469.744074013724</v>
      </c>
      <c r="G53" s="95">
        <f t="shared" si="15"/>
        <v>60164.954681755706</v>
      </c>
      <c r="H53" s="95">
        <f t="shared" si="15"/>
        <v>55749.789426538911</v>
      </c>
      <c r="I53" s="95">
        <f t="shared" si="15"/>
        <v>52044.577444553186</v>
      </c>
      <c r="J53" s="95">
        <f t="shared" si="15"/>
        <v>50941.546156641067</v>
      </c>
      <c r="K53" s="95">
        <f t="shared" si="15"/>
        <v>48446.008682988606</v>
      </c>
      <c r="L53" s="95">
        <f t="shared" si="15"/>
        <v>48302.160681296547</v>
      </c>
      <c r="M53" s="95">
        <f t="shared" si="15"/>
        <v>50188.870478847297</v>
      </c>
      <c r="N53" s="95">
        <f t="shared" si="15"/>
        <v>52183.745179624915</v>
      </c>
      <c r="O53" s="95">
        <f t="shared" si="15"/>
        <v>54019.469926722384</v>
      </c>
      <c r="P53" s="95">
        <f t="shared" si="15"/>
        <v>55594.738989277997</v>
      </c>
      <c r="Q53" s="95">
        <f t="shared" si="15"/>
        <v>57216.562208708026</v>
      </c>
      <c r="R53" s="95">
        <f t="shared" si="15"/>
        <v>60610.828803339558</v>
      </c>
      <c r="S53" s="95">
        <f t="shared" si="15"/>
        <v>64249.585469636608</v>
      </c>
      <c r="T53" s="95">
        <f t="shared" si="15"/>
        <v>67838.517731439482</v>
      </c>
      <c r="U53" s="95">
        <f t="shared" si="15"/>
        <v>71516.9466359012</v>
      </c>
      <c r="V53" s="95">
        <f t="shared" si="15"/>
        <v>75312.60303729419</v>
      </c>
      <c r="W53" s="95">
        <f t="shared" si="15"/>
        <v>74154.545525098249</v>
      </c>
      <c r="X53" s="95">
        <f t="shared" si="15"/>
        <v>73724.707181075166</v>
      </c>
      <c r="Y53" s="95">
        <f t="shared" si="15"/>
        <v>76439.00766687619</v>
      </c>
      <c r="Z53" s="95">
        <f t="shared" si="15"/>
        <v>76417.471242247208</v>
      </c>
      <c r="AA53" s="95">
        <f t="shared" si="15"/>
        <v>77069.599203330261</v>
      </c>
      <c r="AB53" s="95">
        <f t="shared" si="15"/>
        <v>78343.165251452199</v>
      </c>
      <c r="AC53" s="95">
        <f t="shared" si="15"/>
        <v>77335.610792390187</v>
      </c>
      <c r="AD53" s="95">
        <f t="shared" si="15"/>
        <v>76281.964473296277</v>
      </c>
      <c r="AE53" s="95">
        <f t="shared" si="15"/>
        <v>75179.60470895363</v>
      </c>
      <c r="AF53" s="95">
        <f t="shared" si="15"/>
        <v>73750.227363404469</v>
      </c>
      <c r="AG53" s="95">
        <f t="shared" si="15"/>
        <v>72371.488291243833</v>
      </c>
      <c r="AH53" s="96">
        <f t="shared" si="15"/>
        <v>71087.340152002434</v>
      </c>
      <c r="AJ53" s="93"/>
    </row>
    <row r="54" spans="1:36" s="92" customFormat="1" ht="18" customHeight="1" x14ac:dyDescent="0.2">
      <c r="A54" s="97" t="s">
        <v>65</v>
      </c>
      <c r="B54" s="98"/>
      <c r="C54" s="98"/>
      <c r="D54" s="99">
        <f t="shared" ref="D54:AH54" si="16">D53-D52</f>
        <v>-1.1641532182693481E-10</v>
      </c>
      <c r="E54" s="99">
        <f t="shared" si="16"/>
        <v>0</v>
      </c>
      <c r="F54" s="99">
        <f t="shared" si="16"/>
        <v>0</v>
      </c>
      <c r="G54" s="99">
        <f t="shared" si="16"/>
        <v>0</v>
      </c>
      <c r="H54" s="99">
        <f t="shared" si="16"/>
        <v>0</v>
      </c>
      <c r="I54" s="99">
        <f t="shared" si="16"/>
        <v>0</v>
      </c>
      <c r="J54" s="99">
        <f t="shared" si="16"/>
        <v>0</v>
      </c>
      <c r="K54" s="99">
        <f t="shared" si="16"/>
        <v>0</v>
      </c>
      <c r="L54" s="99">
        <f t="shared" si="16"/>
        <v>-5.8207660913467407E-11</v>
      </c>
      <c r="M54" s="99">
        <f t="shared" si="16"/>
        <v>0</v>
      </c>
      <c r="N54" s="99">
        <f t="shared" si="16"/>
        <v>-8.0035533756017685E-11</v>
      </c>
      <c r="O54" s="99">
        <f t="shared" si="16"/>
        <v>0</v>
      </c>
      <c r="P54" s="99">
        <f t="shared" si="16"/>
        <v>-2.1100277081131935E-10</v>
      </c>
      <c r="Q54" s="99">
        <f t="shared" si="16"/>
        <v>1.1641532182693481E-10</v>
      </c>
      <c r="R54" s="99">
        <f t="shared" si="16"/>
        <v>0</v>
      </c>
      <c r="S54" s="99">
        <f t="shared" si="16"/>
        <v>0</v>
      </c>
      <c r="T54" s="99">
        <f t="shared" si="16"/>
        <v>1.6007106751203537E-10</v>
      </c>
      <c r="U54" s="99">
        <f t="shared" si="16"/>
        <v>2.0372681319713593E-10</v>
      </c>
      <c r="V54" s="99">
        <f t="shared" si="16"/>
        <v>1.8917489796876907E-10</v>
      </c>
      <c r="W54" s="99">
        <f t="shared" si="16"/>
        <v>0</v>
      </c>
      <c r="X54" s="99">
        <f t="shared" si="16"/>
        <v>0</v>
      </c>
      <c r="Y54" s="99">
        <f t="shared" si="16"/>
        <v>1.1641532182693481E-10</v>
      </c>
      <c r="Z54" s="99">
        <f t="shared" si="16"/>
        <v>0</v>
      </c>
      <c r="AA54" s="99">
        <f t="shared" si="16"/>
        <v>-2.0372681319713593E-10</v>
      </c>
      <c r="AB54" s="99">
        <f t="shared" si="16"/>
        <v>1.8917489796876907E-10</v>
      </c>
      <c r="AC54" s="99">
        <f t="shared" si="16"/>
        <v>1.1641532182693481E-10</v>
      </c>
      <c r="AD54" s="99">
        <f t="shared" si="16"/>
        <v>-1.4551915228366852E-10</v>
      </c>
      <c r="AE54" s="99">
        <f t="shared" si="16"/>
        <v>-1.3096723705530167E-10</v>
      </c>
      <c r="AF54" s="99">
        <f t="shared" si="16"/>
        <v>1.1641532182693481E-10</v>
      </c>
      <c r="AG54" s="99">
        <f t="shared" si="16"/>
        <v>-1.8917489796876907E-10</v>
      </c>
      <c r="AH54" s="100">
        <f t="shared" si="16"/>
        <v>0</v>
      </c>
      <c r="AJ54" s="93"/>
    </row>
    <row r="55" spans="1:36" ht="18" customHeight="1" x14ac:dyDescent="0.2">
      <c r="A55" s="56"/>
      <c r="AJ55" s="51"/>
    </row>
    <row r="56" spans="1:36" ht="18" customHeight="1" x14ac:dyDescent="0.25">
      <c r="A56" s="32" t="s">
        <v>20</v>
      </c>
      <c r="L56" s="33"/>
      <c r="M56" s="32" t="s">
        <v>21</v>
      </c>
      <c r="N56" s="33"/>
      <c r="O56" s="33"/>
      <c r="AJ56" s="51"/>
    </row>
    <row r="57" spans="1:36" ht="18" customHeight="1" x14ac:dyDescent="0.25">
      <c r="A57" s="32" t="s">
        <v>22</v>
      </c>
      <c r="L57" s="32"/>
      <c r="M57" s="35" t="str">
        <f>" Reports prepared on "</f>
        <v xml:space="preserve"> Reports prepared on </v>
      </c>
      <c r="N57" s="33"/>
      <c r="O57" s="36">
        <f ca="1">TODAY()</f>
        <v>44174</v>
      </c>
      <c r="AJ57" s="51"/>
    </row>
    <row r="58" spans="1:36" ht="15.75" x14ac:dyDescent="0.25">
      <c r="A58" s="32" t="s">
        <v>66</v>
      </c>
      <c r="AJ58" s="51"/>
    </row>
    <row r="59" spans="1:36" ht="18" customHeight="1" x14ac:dyDescent="0.25">
      <c r="A59" s="32" t="s">
        <v>24</v>
      </c>
      <c r="D59" s="37" t="s">
        <v>25</v>
      </c>
      <c r="E59" s="37" t="s">
        <v>26</v>
      </c>
      <c r="F59" s="37" t="s">
        <v>26</v>
      </c>
      <c r="G59" s="37" t="s">
        <v>26</v>
      </c>
      <c r="H59" s="37" t="s">
        <v>26</v>
      </c>
      <c r="I59" s="37" t="s">
        <v>26</v>
      </c>
      <c r="J59" s="37" t="s">
        <v>26</v>
      </c>
      <c r="K59" s="37" t="s">
        <v>26</v>
      </c>
      <c r="L59" s="37" t="s">
        <v>26</v>
      </c>
      <c r="M59" s="37" t="s">
        <v>26</v>
      </c>
      <c r="N59" s="37" t="s">
        <v>26</v>
      </c>
      <c r="O59" s="37" t="s">
        <v>26</v>
      </c>
      <c r="AJ59" s="51"/>
    </row>
    <row r="60" spans="1:36" s="41" customFormat="1" ht="18" customHeight="1" x14ac:dyDescent="0.25">
      <c r="A60" s="101"/>
      <c r="D60" s="40">
        <f t="shared" ref="D60:AH60" si="17">D5</f>
        <v>2018</v>
      </c>
      <c r="E60" s="40">
        <f t="shared" si="17"/>
        <v>2019</v>
      </c>
      <c r="F60" s="40">
        <f t="shared" si="17"/>
        <v>2020</v>
      </c>
      <c r="G60" s="40">
        <f t="shared" si="17"/>
        <v>2021</v>
      </c>
      <c r="H60" s="40">
        <f t="shared" si="17"/>
        <v>2022</v>
      </c>
      <c r="I60" s="40">
        <f t="shared" si="17"/>
        <v>2023</v>
      </c>
      <c r="J60" s="40">
        <f t="shared" si="17"/>
        <v>2024</v>
      </c>
      <c r="K60" s="40">
        <f t="shared" si="17"/>
        <v>2025</v>
      </c>
      <c r="L60" s="40">
        <f t="shared" si="17"/>
        <v>2026</v>
      </c>
      <c r="M60" s="40">
        <f t="shared" si="17"/>
        <v>2027</v>
      </c>
      <c r="N60" s="40">
        <f t="shared" si="17"/>
        <v>2028</v>
      </c>
      <c r="O60" s="40">
        <f t="shared" si="17"/>
        <v>2029</v>
      </c>
      <c r="P60" s="40">
        <f t="shared" si="17"/>
        <v>2030</v>
      </c>
      <c r="Q60" s="40">
        <f t="shared" si="17"/>
        <v>2031</v>
      </c>
      <c r="R60" s="40">
        <f t="shared" si="17"/>
        <v>2032</v>
      </c>
      <c r="S60" s="40">
        <f t="shared" si="17"/>
        <v>2033</v>
      </c>
      <c r="T60" s="40">
        <f t="shared" si="17"/>
        <v>2034</v>
      </c>
      <c r="U60" s="40">
        <f t="shared" si="17"/>
        <v>2035</v>
      </c>
      <c r="V60" s="40">
        <f t="shared" si="17"/>
        <v>2036</v>
      </c>
      <c r="W60" s="40">
        <f t="shared" si="17"/>
        <v>2037</v>
      </c>
      <c r="X60" s="40">
        <f t="shared" si="17"/>
        <v>2038</v>
      </c>
      <c r="Y60" s="40">
        <f t="shared" si="17"/>
        <v>2039</v>
      </c>
      <c r="Z60" s="40">
        <f t="shared" si="17"/>
        <v>2040</v>
      </c>
      <c r="AA60" s="40">
        <f t="shared" si="17"/>
        <v>2041</v>
      </c>
      <c r="AB60" s="40">
        <f t="shared" si="17"/>
        <v>2042</v>
      </c>
      <c r="AC60" s="40">
        <f t="shared" si="17"/>
        <v>2043</v>
      </c>
      <c r="AD60" s="40">
        <f t="shared" si="17"/>
        <v>2044</v>
      </c>
      <c r="AE60" s="40">
        <f t="shared" si="17"/>
        <v>2045</v>
      </c>
      <c r="AF60" s="40">
        <f t="shared" si="17"/>
        <v>2046</v>
      </c>
      <c r="AG60" s="40">
        <f t="shared" si="17"/>
        <v>2047</v>
      </c>
      <c r="AH60" s="40">
        <f t="shared" si="17"/>
        <v>2048</v>
      </c>
      <c r="AJ60" s="39"/>
    </row>
    <row r="61" spans="1:36" ht="21" customHeight="1" x14ac:dyDescent="0.25">
      <c r="A61" s="42" t="s">
        <v>67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3"/>
      <c r="AJ61" s="51"/>
    </row>
    <row r="62" spans="1:36" ht="21" customHeight="1" x14ac:dyDescent="0.2">
      <c r="A62" s="45" t="s">
        <v>68</v>
      </c>
      <c r="B62" s="46"/>
      <c r="C62" s="46"/>
      <c r="D62" s="104">
        <v>171216</v>
      </c>
      <c r="E62" s="48">
        <v>174154.85292266973</v>
      </c>
      <c r="F62" s="48">
        <v>176536.06121237928</v>
      </c>
      <c r="G62" s="48">
        <v>178956.72562485471</v>
      </c>
      <c r="H62" s="48">
        <v>181481.74213870094</v>
      </c>
      <c r="I62" s="48">
        <v>184120.6856105754</v>
      </c>
      <c r="J62" s="48">
        <v>186884.15854546195</v>
      </c>
      <c r="K62" s="48">
        <v>189146.98284851236</v>
      </c>
      <c r="L62" s="48">
        <v>191457.18030811488</v>
      </c>
      <c r="M62" s="48">
        <v>193816.36122759126</v>
      </c>
      <c r="N62" s="48">
        <v>196226.20634199012</v>
      </c>
      <c r="O62" s="48">
        <v>198688.47019573572</v>
      </c>
      <c r="P62" s="48">
        <v>200798.53947195408</v>
      </c>
      <c r="Q62" s="48">
        <v>203073.39255400212</v>
      </c>
      <c r="R62" s="48">
        <v>205375.15692356831</v>
      </c>
      <c r="S62" s="48">
        <v>207723.2510639081</v>
      </c>
      <c r="T62" s="48">
        <v>210099.35006816837</v>
      </c>
      <c r="U62" s="48">
        <v>212503.80929782329</v>
      </c>
      <c r="V62" s="48">
        <v>214936.98901043049</v>
      </c>
      <c r="W62" s="48">
        <v>217419.17122590309</v>
      </c>
      <c r="X62" s="48">
        <v>219931.24161947001</v>
      </c>
      <c r="Y62" s="48">
        <v>222473.58262011156</v>
      </c>
      <c r="Z62" s="48">
        <v>225046.58195824045</v>
      </c>
      <c r="AA62" s="48">
        <v>227671.43221185735</v>
      </c>
      <c r="AB62" s="48">
        <v>230328.18799949333</v>
      </c>
      <c r="AC62" s="48">
        <v>233017.26092564708</v>
      </c>
      <c r="AD62" s="48">
        <v>235739.06833533937</v>
      </c>
      <c r="AE62" s="48">
        <v>238494.03340151638</v>
      </c>
      <c r="AF62" s="48">
        <v>241282.58521389874</v>
      </c>
      <c r="AG62" s="48">
        <v>244105.15886930446</v>
      </c>
      <c r="AH62" s="49">
        <v>246984.65041915301</v>
      </c>
      <c r="AJ62" s="51"/>
    </row>
    <row r="63" spans="1:36" ht="18" customHeight="1" x14ac:dyDescent="0.2">
      <c r="A63" s="45" t="s">
        <v>69</v>
      </c>
      <c r="B63" s="46"/>
      <c r="C63" s="46"/>
      <c r="D63" s="104">
        <v>9730</v>
      </c>
      <c r="E63" s="48">
        <f t="shared" ref="E63:AH63" si="18">SUM(E40:E41)*(D63/(D63+D65))</f>
        <v>9560.8311715122491</v>
      </c>
      <c r="F63" s="48">
        <f t="shared" si="18"/>
        <v>9369.6145480820069</v>
      </c>
      <c r="G63" s="48">
        <f t="shared" si="18"/>
        <v>9182.2222571203638</v>
      </c>
      <c r="H63" s="48">
        <f t="shared" si="18"/>
        <v>8998.577811977957</v>
      </c>
      <c r="I63" s="48">
        <f t="shared" si="18"/>
        <v>8908.5920338581818</v>
      </c>
      <c r="J63" s="48">
        <f t="shared" si="18"/>
        <v>8819.5061135195956</v>
      </c>
      <c r="K63" s="48">
        <f t="shared" si="18"/>
        <v>8731.3110523844007</v>
      </c>
      <c r="L63" s="48">
        <f t="shared" si="18"/>
        <v>8643.9979418605581</v>
      </c>
      <c r="M63" s="48">
        <f t="shared" si="18"/>
        <v>8557.5579624419497</v>
      </c>
      <c r="N63" s="48">
        <f t="shared" si="18"/>
        <v>8557.5579624419497</v>
      </c>
      <c r="O63" s="48">
        <f t="shared" si="18"/>
        <v>8557.5579624419497</v>
      </c>
      <c r="P63" s="48">
        <f t="shared" si="18"/>
        <v>8557.5579624419497</v>
      </c>
      <c r="Q63" s="48">
        <f t="shared" si="18"/>
        <v>8557.5579624419497</v>
      </c>
      <c r="R63" s="48">
        <f t="shared" si="18"/>
        <v>8557.5579624419497</v>
      </c>
      <c r="S63" s="48">
        <f t="shared" si="18"/>
        <v>8557.5579624419497</v>
      </c>
      <c r="T63" s="48">
        <f t="shared" si="18"/>
        <v>8557.5579624419497</v>
      </c>
      <c r="U63" s="48">
        <f t="shared" si="18"/>
        <v>8557.5579624419497</v>
      </c>
      <c r="V63" s="48">
        <f t="shared" si="18"/>
        <v>8557.5579624419497</v>
      </c>
      <c r="W63" s="48">
        <f t="shared" si="18"/>
        <v>8557.5579624419497</v>
      </c>
      <c r="X63" s="48">
        <f t="shared" si="18"/>
        <v>8557.5579624419497</v>
      </c>
      <c r="Y63" s="48">
        <f t="shared" si="18"/>
        <v>8557.5579624419497</v>
      </c>
      <c r="Z63" s="48">
        <f t="shared" si="18"/>
        <v>8557.5579624419497</v>
      </c>
      <c r="AA63" s="48">
        <f t="shared" si="18"/>
        <v>8557.5579624419497</v>
      </c>
      <c r="AB63" s="48">
        <f t="shared" si="18"/>
        <v>8557.5579624419497</v>
      </c>
      <c r="AC63" s="48">
        <f t="shared" si="18"/>
        <v>8557.5579624419497</v>
      </c>
      <c r="AD63" s="48">
        <f t="shared" si="18"/>
        <v>8557.5579624419497</v>
      </c>
      <c r="AE63" s="48">
        <f t="shared" si="18"/>
        <v>8557.5579624419497</v>
      </c>
      <c r="AF63" s="48">
        <f t="shared" si="18"/>
        <v>8557.5579624419497</v>
      </c>
      <c r="AG63" s="48">
        <f t="shared" si="18"/>
        <v>8557.5579624419497</v>
      </c>
      <c r="AH63" s="49">
        <f t="shared" si="18"/>
        <v>8557.5579624419497</v>
      </c>
      <c r="AJ63" s="51"/>
    </row>
    <row r="64" spans="1:36" ht="18" customHeight="1" x14ac:dyDescent="0.2">
      <c r="A64" s="45" t="s">
        <v>70</v>
      </c>
      <c r="B64" s="46"/>
      <c r="C64" s="46"/>
      <c r="D64" s="104">
        <v>260606</v>
      </c>
      <c r="E64" s="48">
        <v>265079.19587401446</v>
      </c>
      <c r="F64" s="48">
        <v>268703.60695445113</v>
      </c>
      <c r="G64" s="48">
        <v>272388.07376758527</v>
      </c>
      <c r="H64" s="48">
        <v>276231.37377230101</v>
      </c>
      <c r="I64" s="48">
        <v>280248.08075313992</v>
      </c>
      <c r="J64" s="48">
        <v>284454.33266691572</v>
      </c>
      <c r="K64" s="48">
        <v>287898.55277672299</v>
      </c>
      <c r="L64" s="48">
        <v>291414.87904971832</v>
      </c>
      <c r="M64" s="48">
        <v>295005.76251096645</v>
      </c>
      <c r="N64" s="48">
        <v>298673.76138889272</v>
      </c>
      <c r="O64" s="48">
        <v>302421.54625636555</v>
      </c>
      <c r="P64" s="48">
        <v>305633.25961141509</v>
      </c>
      <c r="Q64" s="48">
        <v>309095.78859410482</v>
      </c>
      <c r="R64" s="48">
        <v>312599.27895303839</v>
      </c>
      <c r="S64" s="48">
        <v>316173.28734908428</v>
      </c>
      <c r="T64" s="48">
        <v>319789.92164204904</v>
      </c>
      <c r="U64" s="48">
        <v>323449.72272374376</v>
      </c>
      <c r="V64" s="48">
        <v>327153.23893825471</v>
      </c>
      <c r="W64" s="48">
        <v>330931.34132614749</v>
      </c>
      <c r="X64" s="48">
        <v>334754.93618285423</v>
      </c>
      <c r="Y64" s="48">
        <v>338624.60559934092</v>
      </c>
      <c r="Z64" s="48">
        <v>342540.93973582599</v>
      </c>
      <c r="AA64" s="48">
        <v>346536.19558337575</v>
      </c>
      <c r="AB64" s="48">
        <v>350580.01449511683</v>
      </c>
      <c r="AC64" s="48">
        <v>354673.02296975255</v>
      </c>
      <c r="AD64" s="48">
        <v>358815.85624357197</v>
      </c>
      <c r="AE64" s="48">
        <v>363009.15842348582</v>
      </c>
      <c r="AF64" s="48">
        <v>367253.5826222623</v>
      </c>
      <c r="AG64" s="48">
        <v>371549.79109600693</v>
      </c>
      <c r="AH64" s="49">
        <v>375932.63367403601</v>
      </c>
      <c r="AJ64" s="51"/>
    </row>
    <row r="65" spans="1:36" ht="18" customHeight="1" x14ac:dyDescent="0.2">
      <c r="A65" s="45" t="s">
        <v>71</v>
      </c>
      <c r="B65" s="46"/>
      <c r="C65" s="46"/>
      <c r="D65" s="104">
        <v>18268</v>
      </c>
      <c r="E65" s="48">
        <f t="shared" ref="E65:AH65" si="19">SUM(E40:E41)*(D65/(D63+D65))</f>
        <v>17950.386828487746</v>
      </c>
      <c r="F65" s="48">
        <f t="shared" si="19"/>
        <v>17591.379091917996</v>
      </c>
      <c r="G65" s="48">
        <f t="shared" si="19"/>
        <v>17239.551510079629</v>
      </c>
      <c r="H65" s="48">
        <f t="shared" si="19"/>
        <v>16894.760479878038</v>
      </c>
      <c r="I65" s="48">
        <f t="shared" si="19"/>
        <v>16725.812875079264</v>
      </c>
      <c r="J65" s="48">
        <f t="shared" si="19"/>
        <v>16558.554746328464</v>
      </c>
      <c r="K65" s="48">
        <f t="shared" si="19"/>
        <v>16392.969198865179</v>
      </c>
      <c r="L65" s="48">
        <f t="shared" si="19"/>
        <v>16229.039506876528</v>
      </c>
      <c r="M65" s="48">
        <f t="shared" si="19"/>
        <v>16066.749111807758</v>
      </c>
      <c r="N65" s="48">
        <f t="shared" si="19"/>
        <v>16066.749111807758</v>
      </c>
      <c r="O65" s="48">
        <f t="shared" si="19"/>
        <v>16066.749111807758</v>
      </c>
      <c r="P65" s="48">
        <f t="shared" si="19"/>
        <v>16066.749111807758</v>
      </c>
      <c r="Q65" s="48">
        <f t="shared" si="19"/>
        <v>16066.749111807758</v>
      </c>
      <c r="R65" s="48">
        <f t="shared" si="19"/>
        <v>16066.749111807758</v>
      </c>
      <c r="S65" s="48">
        <f t="shared" si="19"/>
        <v>16066.749111807758</v>
      </c>
      <c r="T65" s="48">
        <f t="shared" si="19"/>
        <v>16066.749111807758</v>
      </c>
      <c r="U65" s="48">
        <f t="shared" si="19"/>
        <v>16066.749111807758</v>
      </c>
      <c r="V65" s="48">
        <f t="shared" si="19"/>
        <v>16066.749111807758</v>
      </c>
      <c r="W65" s="48">
        <f t="shared" si="19"/>
        <v>16066.749111807758</v>
      </c>
      <c r="X65" s="48">
        <f t="shared" si="19"/>
        <v>16066.749111807758</v>
      </c>
      <c r="Y65" s="48">
        <f t="shared" si="19"/>
        <v>16066.749111807758</v>
      </c>
      <c r="Z65" s="48">
        <f t="shared" si="19"/>
        <v>16066.749111807758</v>
      </c>
      <c r="AA65" s="48">
        <f t="shared" si="19"/>
        <v>16066.749111807758</v>
      </c>
      <c r="AB65" s="48">
        <f t="shared" si="19"/>
        <v>16066.749111807758</v>
      </c>
      <c r="AC65" s="48">
        <f t="shared" si="19"/>
        <v>16066.749111807758</v>
      </c>
      <c r="AD65" s="48">
        <f t="shared" si="19"/>
        <v>16066.749111807758</v>
      </c>
      <c r="AE65" s="48">
        <f t="shared" si="19"/>
        <v>16066.749111807758</v>
      </c>
      <c r="AF65" s="48">
        <f t="shared" si="19"/>
        <v>16066.749111807758</v>
      </c>
      <c r="AG65" s="48">
        <f t="shared" si="19"/>
        <v>16066.749111807758</v>
      </c>
      <c r="AH65" s="49">
        <f t="shared" si="19"/>
        <v>16066.749111807758</v>
      </c>
      <c r="AJ65" s="51"/>
    </row>
    <row r="66" spans="1:36" ht="18" customHeight="1" x14ac:dyDescent="0.2">
      <c r="A66" s="45" t="s">
        <v>72</v>
      </c>
      <c r="B66" s="46"/>
      <c r="C66" s="46"/>
      <c r="D66" s="48">
        <v>7096.8220000000001</v>
      </c>
      <c r="E66" s="48">
        <v>6794.9489999999996</v>
      </c>
      <c r="F66" s="48">
        <v>3526.6350000000002</v>
      </c>
      <c r="G66" s="48">
        <v>3526.6350000000002</v>
      </c>
      <c r="H66" s="48">
        <v>3526.6350000000002</v>
      </c>
      <c r="I66" s="48">
        <v>3526.6350000000002</v>
      </c>
      <c r="J66" s="48">
        <v>3526.6350000000002</v>
      </c>
      <c r="K66" s="48">
        <v>3526.6350000000002</v>
      </c>
      <c r="L66" s="48">
        <v>3526.6350000000002</v>
      </c>
      <c r="M66" s="48">
        <v>3526.6350000000002</v>
      </c>
      <c r="N66" s="48">
        <v>3526.6350000000002</v>
      </c>
      <c r="O66" s="48">
        <v>3526.6350000000002</v>
      </c>
      <c r="P66" s="48">
        <v>3526.6350000000002</v>
      </c>
      <c r="Q66" s="48">
        <v>3526.6350000000002</v>
      </c>
      <c r="R66" s="48">
        <v>3526.6350000000002</v>
      </c>
      <c r="S66" s="48">
        <v>3526.6350000000002</v>
      </c>
      <c r="T66" s="48">
        <v>3526.6350000000002</v>
      </c>
      <c r="U66" s="48">
        <v>3526.6350000000002</v>
      </c>
      <c r="V66" s="48">
        <v>3526.6350000000002</v>
      </c>
      <c r="W66" s="48">
        <v>3526.6350000000002</v>
      </c>
      <c r="X66" s="48">
        <v>3526.6350000000002</v>
      </c>
      <c r="Y66" s="48">
        <v>3526.6350000000002</v>
      </c>
      <c r="Z66" s="48">
        <v>3526.6350000000002</v>
      </c>
      <c r="AA66" s="48">
        <v>3526.6350000000002</v>
      </c>
      <c r="AB66" s="48">
        <v>3526.6350000000002</v>
      </c>
      <c r="AC66" s="48">
        <v>3526.6350000000002</v>
      </c>
      <c r="AD66" s="48">
        <v>3526.6350000000002</v>
      </c>
      <c r="AE66" s="48">
        <v>3526.6350000000002</v>
      </c>
      <c r="AF66" s="48">
        <v>3526.6350000000002</v>
      </c>
      <c r="AG66" s="48">
        <v>3526.6350000000002</v>
      </c>
      <c r="AH66" s="105">
        <v>3526.6350000000002</v>
      </c>
      <c r="AJ66" s="51"/>
    </row>
    <row r="67" spans="1:36" ht="18" customHeight="1" x14ac:dyDescent="0.2">
      <c r="A67" s="45" t="s">
        <v>73</v>
      </c>
      <c r="B67" s="46"/>
      <c r="C67" s="46"/>
      <c r="D67" s="48">
        <v>11830.747090000004</v>
      </c>
      <c r="E67" s="48">
        <v>11940.2866536</v>
      </c>
      <c r="F67" s="48">
        <v>9298.2897160360008</v>
      </c>
      <c r="G67" s="48">
        <v>9396.0335390963592</v>
      </c>
      <c r="H67" s="48">
        <v>9494.7548003873235</v>
      </c>
      <c r="I67" s="48">
        <v>9594.4632742911963</v>
      </c>
      <c r="J67" s="48">
        <v>9695.1688329341087</v>
      </c>
      <c r="K67" s="48">
        <v>9796.8814471634505</v>
      </c>
      <c r="L67" s="48">
        <v>9899.6111875350834</v>
      </c>
      <c r="M67" s="48">
        <v>10003.368225310438</v>
      </c>
      <c r="N67" s="48">
        <v>10108.162833463539</v>
      </c>
      <c r="O67" s="48">
        <v>10214.005387698176</v>
      </c>
      <c r="P67" s="48">
        <v>10320.90636747516</v>
      </c>
      <c r="Q67" s="48">
        <v>10428.87635704991</v>
      </c>
      <c r="R67" s="48">
        <v>10537.926046520406</v>
      </c>
      <c r="S67" s="48">
        <v>10648.066232885614</v>
      </c>
      <c r="T67" s="48">
        <v>10759.307821114469</v>
      </c>
      <c r="U67" s="48">
        <v>10871.661825225616</v>
      </c>
      <c r="V67" s="48">
        <v>10985.13936937787</v>
      </c>
      <c r="W67" s="48">
        <v>11099.75168897165</v>
      </c>
      <c r="X67" s="48">
        <v>11373.334573911365</v>
      </c>
      <c r="Y67" s="48">
        <v>11655.958317550479</v>
      </c>
      <c r="Z67" s="48">
        <v>11948.157898125986</v>
      </c>
      <c r="AA67" s="48">
        <v>12250.056328507246</v>
      </c>
      <c r="AB67" s="48">
        <v>12562.299262442319</v>
      </c>
      <c r="AC67" s="48">
        <v>12813.210685816741</v>
      </c>
      <c r="AD67" s="48">
        <v>13070.401132924908</v>
      </c>
      <c r="AE67" s="48">
        <v>13333.994127754157</v>
      </c>
      <c r="AF67" s="48">
        <v>13604.223750281699</v>
      </c>
      <c r="AG67" s="48">
        <v>13740.532337784516</v>
      </c>
      <c r="AH67" s="49">
        <v>13878.204011162361</v>
      </c>
      <c r="AJ67" s="51"/>
    </row>
    <row r="68" spans="1:36" ht="18" customHeight="1" x14ac:dyDescent="0.2">
      <c r="A68" s="45" t="s">
        <v>74</v>
      </c>
      <c r="B68" s="46"/>
      <c r="C68" s="46"/>
      <c r="D68" s="48">
        <v>16127.966</v>
      </c>
      <c r="E68" s="48">
        <v>51788.209618056011</v>
      </c>
      <c r="F68" s="48">
        <v>25536.309139319121</v>
      </c>
      <c r="G68" s="48">
        <v>25551.219000000001</v>
      </c>
      <c r="H68" s="48">
        <v>25551.219000000001</v>
      </c>
      <c r="I68" s="48">
        <v>25551.219000000001</v>
      </c>
      <c r="J68" s="48">
        <v>27586.502084257849</v>
      </c>
      <c r="K68" s="48">
        <v>28053.885440950107</v>
      </c>
      <c r="L68" s="48">
        <v>28531.209582313102</v>
      </c>
      <c r="M68" s="48">
        <v>29018.770121832902</v>
      </c>
      <c r="N68" s="48">
        <v>29516.874432283705</v>
      </c>
      <c r="O68" s="48">
        <v>30025.842188371353</v>
      </c>
      <c r="P68" s="48">
        <v>30481.899385305569</v>
      </c>
      <c r="Q68" s="48">
        <v>30824.748932505863</v>
      </c>
      <c r="R68" s="48">
        <v>31171.672379686723</v>
      </c>
      <c r="S68" s="48">
        <v>31525.578392658321</v>
      </c>
      <c r="T68" s="48">
        <v>31883.723843593521</v>
      </c>
      <c r="U68" s="48">
        <v>32246.162863482808</v>
      </c>
      <c r="V68" s="48">
        <v>32612.950334832563</v>
      </c>
      <c r="W68" s="48">
        <v>32987.124304827121</v>
      </c>
      <c r="X68" s="48">
        <v>33365.823509967755</v>
      </c>
      <c r="Y68" s="48">
        <v>33749.106210094993</v>
      </c>
      <c r="Z68" s="48">
        <v>34137.031478777222</v>
      </c>
      <c r="AA68" s="48">
        <v>34532.773791702435</v>
      </c>
      <c r="AB68" s="48">
        <v>34933.347520697345</v>
      </c>
      <c r="AC68" s="48">
        <v>35338.815376351289</v>
      </c>
      <c r="AD68" s="48">
        <v>35749.240950370295</v>
      </c>
      <c r="AE68" s="48">
        <v>36164.688729095462</v>
      </c>
      <c r="AF68" s="48">
        <v>36585.224107246366</v>
      </c>
      <c r="AG68" s="48">
        <v>37010.9134018939</v>
      </c>
      <c r="AH68" s="48">
        <v>37445.186325799172</v>
      </c>
      <c r="AJ68" s="51"/>
    </row>
    <row r="69" spans="1:36" ht="18" customHeight="1" x14ac:dyDescent="0.2">
      <c r="A69" s="45" t="s">
        <v>75</v>
      </c>
      <c r="B69" s="46"/>
      <c r="C69" s="46"/>
      <c r="D69" s="48">
        <v>-23829.015990000004</v>
      </c>
      <c r="E69" s="48">
        <v>-23927.979817473184</v>
      </c>
      <c r="F69" s="48">
        <v>-24177.17836419119</v>
      </c>
      <c r="G69" s="48">
        <v>-24430.326928461847</v>
      </c>
      <c r="H69" s="48">
        <v>-24697.857584906393</v>
      </c>
      <c r="I69" s="48">
        <v>-24981.276129081052</v>
      </c>
      <c r="J69" s="48">
        <v>-25282.253562413011</v>
      </c>
      <c r="K69" s="48">
        <v>-25499.88136944209</v>
      </c>
      <c r="L69" s="48">
        <v>-25722.538302737965</v>
      </c>
      <c r="M69" s="48">
        <v>-25950.442683094709</v>
      </c>
      <c r="N69" s="48">
        <v>-26183.823559732835</v>
      </c>
      <c r="O69" s="48">
        <v>-26422.921245658268</v>
      </c>
      <c r="P69" s="48">
        <v>-26602.410686986226</v>
      </c>
      <c r="Q69" s="48">
        <v>-26905.03541663909</v>
      </c>
      <c r="R69" s="48">
        <v>-27211.312941066473</v>
      </c>
      <c r="S69" s="48">
        <v>-27523.754038166182</v>
      </c>
      <c r="T69" s="48">
        <v>-27839.996324169795</v>
      </c>
      <c r="U69" s="48">
        <v>-28160.089388418583</v>
      </c>
      <c r="V69" s="48">
        <v>-28484.083526548722</v>
      </c>
      <c r="W69" s="48">
        <v>-28814.601305583172</v>
      </c>
      <c r="X69" s="48">
        <v>-29149.178715736813</v>
      </c>
      <c r="Y69" s="48">
        <v>-29487.8691467354</v>
      </c>
      <c r="Z69" s="48">
        <v>-29830.726753047613</v>
      </c>
      <c r="AA69" s="48">
        <v>-30180.491986197816</v>
      </c>
      <c r="AB69" s="48">
        <v>-30534.59385889312</v>
      </c>
      <c r="AC69" s="48">
        <v>-30893.089858608117</v>
      </c>
      <c r="AD69" s="48">
        <v>-31256.038300868444</v>
      </c>
      <c r="AE69" s="48">
        <v>-31623.498342273044</v>
      </c>
      <c r="AF69" s="48">
        <v>-31995.529993738113</v>
      </c>
      <c r="AG69" s="48">
        <v>-32372.194133966401</v>
      </c>
      <c r="AH69" s="48">
        <v>-32756.451778929488</v>
      </c>
      <c r="AJ69" s="51"/>
    </row>
    <row r="70" spans="1:36" ht="18" customHeight="1" x14ac:dyDescent="0.25">
      <c r="A70" s="106" t="s">
        <v>76</v>
      </c>
      <c r="B70" s="107"/>
      <c r="C70" s="107"/>
      <c r="D70" s="108">
        <f t="shared" ref="D70:AH70" si="20">SUM(D62:D69)</f>
        <v>471046.51910000003</v>
      </c>
      <c r="E70" s="108">
        <f t="shared" si="20"/>
        <v>513340.73225086695</v>
      </c>
      <c r="F70" s="108">
        <f t="shared" si="20"/>
        <v>486384.71729799436</v>
      </c>
      <c r="G70" s="108">
        <f t="shared" si="20"/>
        <v>491810.13377027446</v>
      </c>
      <c r="H70" s="108">
        <f t="shared" si="20"/>
        <v>497481.20541833888</v>
      </c>
      <c r="I70" s="108">
        <f t="shared" si="20"/>
        <v>503694.21241786296</v>
      </c>
      <c r="J70" s="108">
        <f t="shared" si="20"/>
        <v>512242.6044270047</v>
      </c>
      <c r="K70" s="108">
        <f t="shared" si="20"/>
        <v>518047.33639515645</v>
      </c>
      <c r="L70" s="108">
        <f t="shared" si="20"/>
        <v>523980.01427368051</v>
      </c>
      <c r="M70" s="108">
        <f t="shared" si="20"/>
        <v>530044.76147685607</v>
      </c>
      <c r="N70" s="108">
        <f t="shared" si="20"/>
        <v>536492.12351114687</v>
      </c>
      <c r="O70" s="108">
        <f t="shared" si="20"/>
        <v>543077.88485676225</v>
      </c>
      <c r="P70" s="108">
        <f t="shared" si="20"/>
        <v>548783.13622341352</v>
      </c>
      <c r="Q70" s="108">
        <f t="shared" si="20"/>
        <v>554668.71309527336</v>
      </c>
      <c r="R70" s="108">
        <f t="shared" si="20"/>
        <v>560623.66343599709</v>
      </c>
      <c r="S70" s="108">
        <f t="shared" si="20"/>
        <v>566697.37107461982</v>
      </c>
      <c r="T70" s="108">
        <f t="shared" si="20"/>
        <v>572843.24912500533</v>
      </c>
      <c r="U70" s="108">
        <f t="shared" si="20"/>
        <v>579062.20939610666</v>
      </c>
      <c r="V70" s="108">
        <f t="shared" si="20"/>
        <v>585355.17620059673</v>
      </c>
      <c r="W70" s="108">
        <f t="shared" si="20"/>
        <v>591773.72931451595</v>
      </c>
      <c r="X70" s="108">
        <f t="shared" si="20"/>
        <v>598427.09924471634</v>
      </c>
      <c r="Y70" s="108">
        <f t="shared" si="20"/>
        <v>605166.32567461231</v>
      </c>
      <c r="Z70" s="108">
        <f t="shared" si="20"/>
        <v>611992.92639217165</v>
      </c>
      <c r="AA70" s="108">
        <f t="shared" si="20"/>
        <v>618960.90800349484</v>
      </c>
      <c r="AB70" s="108">
        <f t="shared" si="20"/>
        <v>626020.19749310648</v>
      </c>
      <c r="AC70" s="108">
        <f t="shared" si="20"/>
        <v>633100.16217320925</v>
      </c>
      <c r="AD70" s="108">
        <f t="shared" si="20"/>
        <v>640269.47043558792</v>
      </c>
      <c r="AE70" s="108">
        <f t="shared" si="20"/>
        <v>647529.3184138285</v>
      </c>
      <c r="AF70" s="108">
        <f t="shared" si="20"/>
        <v>654881.02777420077</v>
      </c>
      <c r="AG70" s="108">
        <f t="shared" si="20"/>
        <v>662185.14364527329</v>
      </c>
      <c r="AH70" s="109">
        <f t="shared" si="20"/>
        <v>669635.16472547094</v>
      </c>
      <c r="AJ70" s="51"/>
    </row>
    <row r="71" spans="1:36" ht="18" customHeight="1" x14ac:dyDescent="0.2">
      <c r="AJ71" s="51"/>
    </row>
    <row r="72" spans="1:36" ht="18" customHeight="1" x14ac:dyDescent="0.25">
      <c r="A72" s="42" t="s">
        <v>77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3"/>
      <c r="AJ72" s="51"/>
    </row>
    <row r="73" spans="1:36" ht="18" customHeight="1" x14ac:dyDescent="0.2">
      <c r="A73" s="45" t="s">
        <v>78</v>
      </c>
      <c r="B73" s="46"/>
      <c r="C73" s="46"/>
      <c r="D73" s="48">
        <f t="shared" ref="D73:AH73" si="21">D13+D17</f>
        <v>160122.19842000003</v>
      </c>
      <c r="E73" s="48">
        <f t="shared" si="21"/>
        <v>170448.3490810341</v>
      </c>
      <c r="F73" s="48">
        <f t="shared" si="21"/>
        <v>182470.83224491903</v>
      </c>
      <c r="G73" s="48">
        <f t="shared" si="21"/>
        <v>186357.15729026607</v>
      </c>
      <c r="H73" s="48">
        <f t="shared" si="21"/>
        <v>190333.89158182731</v>
      </c>
      <c r="I73" s="48">
        <f t="shared" si="21"/>
        <v>194403.5103802965</v>
      </c>
      <c r="J73" s="48">
        <f t="shared" si="21"/>
        <v>198568.59433961991</v>
      </c>
      <c r="K73" s="48">
        <f t="shared" si="21"/>
        <v>202792.84493655514</v>
      </c>
      <c r="L73" s="48">
        <f t="shared" si="21"/>
        <v>207111.8315873692</v>
      </c>
      <c r="M73" s="48">
        <f t="shared" si="21"/>
        <v>211527.71770154402</v>
      </c>
      <c r="N73" s="48">
        <f t="shared" si="21"/>
        <v>216042.71743315397</v>
      </c>
      <c r="O73" s="48">
        <f t="shared" si="21"/>
        <v>220659.09693190438</v>
      </c>
      <c r="P73" s="48">
        <f t="shared" si="21"/>
        <v>225354.2929721087</v>
      </c>
      <c r="Q73" s="48">
        <f t="shared" si="21"/>
        <v>230162.21198916712</v>
      </c>
      <c r="R73" s="48">
        <f t="shared" si="21"/>
        <v>235076.72107071144</v>
      </c>
      <c r="S73" s="48">
        <f t="shared" si="21"/>
        <v>240101.36858457309</v>
      </c>
      <c r="T73" s="48">
        <f t="shared" si="21"/>
        <v>245237.44530217908</v>
      </c>
      <c r="U73" s="48">
        <f t="shared" si="21"/>
        <v>250487.43985932655</v>
      </c>
      <c r="V73" s="48">
        <f t="shared" si="21"/>
        <v>255853.89666641556</v>
      </c>
      <c r="W73" s="48">
        <f t="shared" si="21"/>
        <v>261340.63647053292</v>
      </c>
      <c r="X73" s="48">
        <f t="shared" si="21"/>
        <v>266949.126164997</v>
      </c>
      <c r="Y73" s="48">
        <f t="shared" si="21"/>
        <v>272682.08554076875</v>
      </c>
      <c r="Z73" s="48">
        <f t="shared" si="21"/>
        <v>278542.29534963646</v>
      </c>
      <c r="AA73" s="48">
        <f t="shared" si="21"/>
        <v>284533.87202022289</v>
      </c>
      <c r="AB73" s="48">
        <f t="shared" si="21"/>
        <v>290658.47690157732</v>
      </c>
      <c r="AC73" s="48">
        <f t="shared" si="21"/>
        <v>296919.08242154034</v>
      </c>
      <c r="AD73" s="48">
        <f t="shared" si="21"/>
        <v>303318.72763732198</v>
      </c>
      <c r="AE73" s="48">
        <f t="shared" si="21"/>
        <v>309860.51973145513</v>
      </c>
      <c r="AF73" s="48">
        <f t="shared" si="21"/>
        <v>316547.63554136467</v>
      </c>
      <c r="AG73" s="48">
        <f t="shared" si="21"/>
        <v>323383.32312330598</v>
      </c>
      <c r="AH73" s="49">
        <f t="shared" si="21"/>
        <v>330372.27804211387</v>
      </c>
      <c r="AJ73" s="51"/>
    </row>
    <row r="74" spans="1:36" ht="18" customHeight="1" thickBot="1" x14ac:dyDescent="0.3">
      <c r="A74" s="52" t="s">
        <v>79</v>
      </c>
      <c r="B74" s="110"/>
      <c r="C74" s="110"/>
      <c r="D74" s="54">
        <f>SUM(D73)</f>
        <v>160122.19842000003</v>
      </c>
      <c r="E74" s="54">
        <f t="shared" ref="E74:AH74" si="22">SUM(E73)</f>
        <v>170448.3490810341</v>
      </c>
      <c r="F74" s="54">
        <f t="shared" si="22"/>
        <v>182470.83224491903</v>
      </c>
      <c r="G74" s="54">
        <f t="shared" si="22"/>
        <v>186357.15729026607</v>
      </c>
      <c r="H74" s="54">
        <f t="shared" si="22"/>
        <v>190333.89158182731</v>
      </c>
      <c r="I74" s="54">
        <f t="shared" si="22"/>
        <v>194403.5103802965</v>
      </c>
      <c r="J74" s="54">
        <f t="shared" si="22"/>
        <v>198568.59433961991</v>
      </c>
      <c r="K74" s="54">
        <f t="shared" si="22"/>
        <v>202792.84493655514</v>
      </c>
      <c r="L74" s="54">
        <f t="shared" si="22"/>
        <v>207111.8315873692</v>
      </c>
      <c r="M74" s="54">
        <f t="shared" si="22"/>
        <v>211527.71770154402</v>
      </c>
      <c r="N74" s="54">
        <f t="shared" si="22"/>
        <v>216042.71743315397</v>
      </c>
      <c r="O74" s="54">
        <f t="shared" si="22"/>
        <v>220659.09693190438</v>
      </c>
      <c r="P74" s="54">
        <f t="shared" si="22"/>
        <v>225354.2929721087</v>
      </c>
      <c r="Q74" s="54">
        <f t="shared" si="22"/>
        <v>230162.21198916712</v>
      </c>
      <c r="R74" s="54">
        <f t="shared" si="22"/>
        <v>235076.72107071144</v>
      </c>
      <c r="S74" s="54">
        <f t="shared" si="22"/>
        <v>240101.36858457309</v>
      </c>
      <c r="T74" s="54">
        <f t="shared" si="22"/>
        <v>245237.44530217908</v>
      </c>
      <c r="U74" s="54">
        <f t="shared" si="22"/>
        <v>250487.43985932655</v>
      </c>
      <c r="V74" s="54">
        <f t="shared" si="22"/>
        <v>255853.89666641556</v>
      </c>
      <c r="W74" s="54">
        <f t="shared" si="22"/>
        <v>261340.63647053292</v>
      </c>
      <c r="X74" s="54">
        <f t="shared" si="22"/>
        <v>266949.126164997</v>
      </c>
      <c r="Y74" s="54">
        <f t="shared" si="22"/>
        <v>272682.08554076875</v>
      </c>
      <c r="Z74" s="54">
        <f t="shared" si="22"/>
        <v>278542.29534963646</v>
      </c>
      <c r="AA74" s="54">
        <f t="shared" si="22"/>
        <v>284533.87202022289</v>
      </c>
      <c r="AB74" s="54">
        <f t="shared" si="22"/>
        <v>290658.47690157732</v>
      </c>
      <c r="AC74" s="54">
        <f t="shared" si="22"/>
        <v>296919.08242154034</v>
      </c>
      <c r="AD74" s="54">
        <f t="shared" si="22"/>
        <v>303318.72763732198</v>
      </c>
      <c r="AE74" s="54">
        <f t="shared" si="22"/>
        <v>309860.51973145513</v>
      </c>
      <c r="AF74" s="54">
        <f t="shared" si="22"/>
        <v>316547.63554136467</v>
      </c>
      <c r="AG74" s="54">
        <f t="shared" si="22"/>
        <v>323383.32312330598</v>
      </c>
      <c r="AH74" s="55">
        <f t="shared" si="22"/>
        <v>330372.27804211387</v>
      </c>
      <c r="AJ74" s="51"/>
    </row>
    <row r="75" spans="1:36" ht="18" customHeight="1" thickTop="1" x14ac:dyDescent="0.2">
      <c r="AJ75" s="51"/>
    </row>
    <row r="76" spans="1:36" ht="18" customHeight="1" thickBot="1" x14ac:dyDescent="0.3">
      <c r="A76" s="52" t="s">
        <v>80</v>
      </c>
      <c r="B76" s="110"/>
      <c r="C76" s="110"/>
      <c r="D76" s="54">
        <f>D70-D73</f>
        <v>310924.32068</v>
      </c>
      <c r="E76" s="54">
        <f t="shared" ref="E76:AH76" si="23">E70-E73</f>
        <v>342892.38316983287</v>
      </c>
      <c r="F76" s="54">
        <f t="shared" si="23"/>
        <v>303913.88505307533</v>
      </c>
      <c r="G76" s="54">
        <f t="shared" si="23"/>
        <v>305452.97648000839</v>
      </c>
      <c r="H76" s="54">
        <f t="shared" si="23"/>
        <v>307147.31383651157</v>
      </c>
      <c r="I76" s="54">
        <f t="shared" si="23"/>
        <v>309290.70203756646</v>
      </c>
      <c r="J76" s="54">
        <f t="shared" si="23"/>
        <v>313674.01008738478</v>
      </c>
      <c r="K76" s="54">
        <f t="shared" si="23"/>
        <v>315254.49145860132</v>
      </c>
      <c r="L76" s="54">
        <f t="shared" si="23"/>
        <v>316868.18268631131</v>
      </c>
      <c r="M76" s="54">
        <f t="shared" si="23"/>
        <v>318517.04377531202</v>
      </c>
      <c r="N76" s="54">
        <f t="shared" si="23"/>
        <v>320449.40607799287</v>
      </c>
      <c r="O76" s="54">
        <f t="shared" si="23"/>
        <v>322418.78792485787</v>
      </c>
      <c r="P76" s="54">
        <f t="shared" si="23"/>
        <v>323428.84325130482</v>
      </c>
      <c r="Q76" s="54">
        <f t="shared" si="23"/>
        <v>324506.50110610621</v>
      </c>
      <c r="R76" s="54">
        <f t="shared" si="23"/>
        <v>325546.94236528565</v>
      </c>
      <c r="S76" s="54">
        <f t="shared" si="23"/>
        <v>326596.00249004673</v>
      </c>
      <c r="T76" s="54">
        <f t="shared" si="23"/>
        <v>327605.80382282624</v>
      </c>
      <c r="U76" s="54">
        <f t="shared" si="23"/>
        <v>328574.76953678008</v>
      </c>
      <c r="V76" s="54">
        <f t="shared" si="23"/>
        <v>329501.27953418117</v>
      </c>
      <c r="W76" s="54">
        <f t="shared" si="23"/>
        <v>330433.09284398303</v>
      </c>
      <c r="X76" s="54">
        <f t="shared" si="23"/>
        <v>331477.97307971935</v>
      </c>
      <c r="Y76" s="54">
        <f t="shared" si="23"/>
        <v>332484.24013384356</v>
      </c>
      <c r="Z76" s="54">
        <f t="shared" si="23"/>
        <v>333450.63104253518</v>
      </c>
      <c r="AA76" s="54">
        <f t="shared" si="23"/>
        <v>334427.03598327196</v>
      </c>
      <c r="AB76" s="54">
        <f t="shared" si="23"/>
        <v>335361.72059152916</v>
      </c>
      <c r="AC76" s="54">
        <f t="shared" si="23"/>
        <v>336181.07975166891</v>
      </c>
      <c r="AD76" s="54">
        <f t="shared" si="23"/>
        <v>336950.74279826594</v>
      </c>
      <c r="AE76" s="54">
        <f t="shared" si="23"/>
        <v>337668.79868237337</v>
      </c>
      <c r="AF76" s="54">
        <f t="shared" si="23"/>
        <v>338333.39223283611</v>
      </c>
      <c r="AG76" s="54">
        <f t="shared" si="23"/>
        <v>338801.82052196731</v>
      </c>
      <c r="AH76" s="55">
        <f t="shared" si="23"/>
        <v>339262.88668335706</v>
      </c>
      <c r="AJ76" s="51"/>
    </row>
    <row r="77" spans="1:36" ht="18" customHeight="1" thickTop="1" x14ac:dyDescent="0.2">
      <c r="D77" s="111"/>
      <c r="AJ77" s="51"/>
    </row>
    <row r="78" spans="1:36" ht="18" customHeight="1" x14ac:dyDescent="0.25">
      <c r="A78" s="42" t="s">
        <v>81</v>
      </c>
      <c r="B78" s="102"/>
      <c r="C78" s="102"/>
      <c r="D78" s="112">
        <v>95818</v>
      </c>
      <c r="E78" s="113">
        <v>99188.129039903608</v>
      </c>
      <c r="F78" s="113">
        <v>62522.34075844544</v>
      </c>
      <c r="G78" s="113">
        <v>67571.541870820802</v>
      </c>
      <c r="H78" s="113">
        <v>72444.657143668082</v>
      </c>
      <c r="I78" s="113">
        <v>84403.989606001574</v>
      </c>
      <c r="J78" s="113">
        <v>100345.60386379673</v>
      </c>
      <c r="K78" s="113">
        <v>102454.29381824548</v>
      </c>
      <c r="L78" s="113">
        <v>99890.91343582781</v>
      </c>
      <c r="M78" s="113">
        <v>97831.050682460904</v>
      </c>
      <c r="N78" s="113">
        <v>96151.439960769218</v>
      </c>
      <c r="O78" s="113">
        <v>98804.422719974624</v>
      </c>
      <c r="P78" s="113">
        <v>93108.87990776512</v>
      </c>
      <c r="Q78" s="113">
        <v>90682.406477820419</v>
      </c>
      <c r="R78" s="113">
        <v>93397.996064663108</v>
      </c>
      <c r="S78" s="113">
        <v>91232.18449336206</v>
      </c>
      <c r="T78" s="113">
        <v>91885.466139301745</v>
      </c>
      <c r="U78" s="113">
        <v>96535.941303110434</v>
      </c>
      <c r="V78" s="113">
        <v>95133.854421130745</v>
      </c>
      <c r="W78" s="113">
        <v>95236.72053935437</v>
      </c>
      <c r="X78" s="113">
        <v>92110.985719611403</v>
      </c>
      <c r="Y78" s="113">
        <v>87168.154095166945</v>
      </c>
      <c r="Z78" s="113">
        <v>85468.193909369016</v>
      </c>
      <c r="AA78" s="113">
        <v>74821.651426810393</v>
      </c>
      <c r="AB78" s="113">
        <v>32750.445740508989</v>
      </c>
      <c r="AC78" s="113">
        <v>29844.300599207585</v>
      </c>
      <c r="AD78" s="113">
        <v>26894.820705015489</v>
      </c>
      <c r="AE78" s="113">
        <v>21417.149875172599</v>
      </c>
      <c r="AF78" s="113">
        <v>21417.149282188206</v>
      </c>
      <c r="AG78" s="113">
        <v>21417.149556598059</v>
      </c>
      <c r="AH78" s="114">
        <v>21417.149724045266</v>
      </c>
      <c r="AJ78" s="51"/>
    </row>
    <row r="79" spans="1:36" ht="18" customHeight="1" x14ac:dyDescent="0.2">
      <c r="A79" s="45" t="s">
        <v>82</v>
      </c>
      <c r="B79" s="46"/>
      <c r="C79" s="46"/>
      <c r="D79" s="48">
        <v>-2494.6292000000003</v>
      </c>
      <c r="E79" s="48">
        <v>-2494.6292114799999</v>
      </c>
      <c r="F79" s="48">
        <v>-2481.1166200799998</v>
      </c>
      <c r="G79" s="48">
        <v>-2458.2478817399997</v>
      </c>
      <c r="H79" s="48">
        <v>-2452.3836466499997</v>
      </c>
      <c r="I79" s="48">
        <v>-2447.8540253999995</v>
      </c>
      <c r="J79" s="48">
        <v>-2440.8851228999997</v>
      </c>
      <c r="K79" s="48">
        <v>-2437.1228416499998</v>
      </c>
      <c r="L79" s="48">
        <v>-2429.3502166499998</v>
      </c>
      <c r="M79" s="48">
        <v>-2546.5034699999997</v>
      </c>
      <c r="N79" s="48">
        <v>-2426.5736075</v>
      </c>
      <c r="O79" s="48">
        <v>-2300.1286174999996</v>
      </c>
      <c r="P79" s="48">
        <v>-2196.8776549999998</v>
      </c>
      <c r="Q79" s="48">
        <v>-2088.5222224999998</v>
      </c>
      <c r="R79" s="48">
        <v>-1974.9636724999998</v>
      </c>
      <c r="S79" s="48">
        <v>-1860.4085324999996</v>
      </c>
      <c r="T79" s="48">
        <v>-1739.9202099999998</v>
      </c>
      <c r="U79" s="48">
        <v>-1613.1783324999999</v>
      </c>
      <c r="V79" s="48">
        <v>-1478.43318</v>
      </c>
      <c r="W79" s="48">
        <v>-1336.8503049999999</v>
      </c>
      <c r="X79" s="48">
        <v>-1187.8997899999999</v>
      </c>
      <c r="Y79" s="48">
        <v>-1031.1547399999999</v>
      </c>
      <c r="Z79" s="48">
        <v>-866.09263999999985</v>
      </c>
      <c r="AA79" s="48">
        <v>-692.6030649999999</v>
      </c>
      <c r="AB79" s="48">
        <v>-510.05307499999998</v>
      </c>
      <c r="AC79" s="48">
        <v>-390.13152499999995</v>
      </c>
      <c r="AD79" s="48">
        <v>-265.24084999999997</v>
      </c>
      <c r="AE79" s="48">
        <v>-135.270625</v>
      </c>
      <c r="AF79" s="48">
        <v>0</v>
      </c>
      <c r="AG79" s="48">
        <v>0</v>
      </c>
      <c r="AH79" s="49">
        <v>0</v>
      </c>
      <c r="AJ79" s="51"/>
    </row>
    <row r="80" spans="1:36" ht="18" customHeight="1" x14ac:dyDescent="0.25">
      <c r="A80" s="106" t="s">
        <v>83</v>
      </c>
      <c r="B80" s="107"/>
      <c r="C80" s="107"/>
      <c r="D80" s="108">
        <f>SUM(D78:D79)</f>
        <v>93323.370800000004</v>
      </c>
      <c r="E80" s="108">
        <f t="shared" ref="E80:AH80" si="24">SUM(E78:E79)</f>
        <v>96693.499828423606</v>
      </c>
      <c r="F80" s="108">
        <f t="shared" si="24"/>
        <v>60041.22413836544</v>
      </c>
      <c r="G80" s="108">
        <f t="shared" si="24"/>
        <v>65113.293989080805</v>
      </c>
      <c r="H80" s="108">
        <f t="shared" si="24"/>
        <v>69992.27349701809</v>
      </c>
      <c r="I80" s="108">
        <f t="shared" si="24"/>
        <v>81956.135580601578</v>
      </c>
      <c r="J80" s="108">
        <f t="shared" si="24"/>
        <v>97904.718740896729</v>
      </c>
      <c r="K80" s="108">
        <f t="shared" si="24"/>
        <v>100017.17097659549</v>
      </c>
      <c r="L80" s="108">
        <f t="shared" si="24"/>
        <v>97461.563219177813</v>
      </c>
      <c r="M80" s="108">
        <f t="shared" si="24"/>
        <v>95284.547212460908</v>
      </c>
      <c r="N80" s="108">
        <f t="shared" si="24"/>
        <v>93724.866353269215</v>
      </c>
      <c r="O80" s="108">
        <f t="shared" si="24"/>
        <v>96504.294102474625</v>
      </c>
      <c r="P80" s="108">
        <f t="shared" si="24"/>
        <v>90912.002252765116</v>
      </c>
      <c r="Q80" s="108">
        <f t="shared" si="24"/>
        <v>88593.884255320416</v>
      </c>
      <c r="R80" s="108">
        <f t="shared" si="24"/>
        <v>91423.032392163106</v>
      </c>
      <c r="S80" s="108">
        <f t="shared" si="24"/>
        <v>89371.775960862054</v>
      </c>
      <c r="T80" s="108">
        <f t="shared" si="24"/>
        <v>90145.545929301748</v>
      </c>
      <c r="U80" s="108">
        <f t="shared" si="24"/>
        <v>94922.762970610434</v>
      </c>
      <c r="V80" s="108">
        <f t="shared" si="24"/>
        <v>93655.421241130738</v>
      </c>
      <c r="W80" s="108">
        <f t="shared" si="24"/>
        <v>93899.87023435437</v>
      </c>
      <c r="X80" s="108">
        <f t="shared" si="24"/>
        <v>90923.085929611407</v>
      </c>
      <c r="Y80" s="108">
        <f t="shared" si="24"/>
        <v>86136.999355166947</v>
      </c>
      <c r="Z80" s="108">
        <f t="shared" si="24"/>
        <v>84602.101269369014</v>
      </c>
      <c r="AA80" s="108">
        <f t="shared" si="24"/>
        <v>74129.04836181039</v>
      </c>
      <c r="AB80" s="108">
        <f t="shared" si="24"/>
        <v>32240.392665508989</v>
      </c>
      <c r="AC80" s="108">
        <f t="shared" si="24"/>
        <v>29454.169074207584</v>
      </c>
      <c r="AD80" s="108">
        <f t="shared" si="24"/>
        <v>26629.57985501549</v>
      </c>
      <c r="AE80" s="108">
        <f t="shared" si="24"/>
        <v>21281.879250172598</v>
      </c>
      <c r="AF80" s="108">
        <f t="shared" si="24"/>
        <v>21417.149282188206</v>
      </c>
      <c r="AG80" s="108">
        <f t="shared" si="24"/>
        <v>21417.149556598059</v>
      </c>
      <c r="AH80" s="109">
        <f t="shared" si="24"/>
        <v>21417.149724045266</v>
      </c>
      <c r="AJ80" s="51"/>
    </row>
    <row r="81" spans="1:36" ht="18" customHeight="1" x14ac:dyDescent="0.25">
      <c r="A81" s="69" t="s">
        <v>84</v>
      </c>
      <c r="B81" s="115"/>
      <c r="C81" s="115"/>
      <c r="D81" s="116">
        <f t="shared" ref="D81:AH81" si="25">IFERROR(D76/D80,"-")</f>
        <v>3.3316876363835757</v>
      </c>
      <c r="E81" s="116">
        <f t="shared" si="25"/>
        <v>3.5461782206484753</v>
      </c>
      <c r="F81" s="116">
        <f t="shared" si="25"/>
        <v>5.0617536436749448</v>
      </c>
      <c r="G81" s="116">
        <f t="shared" si="25"/>
        <v>4.6911000468081285</v>
      </c>
      <c r="H81" s="116">
        <f t="shared" si="25"/>
        <v>4.3883031439119788</v>
      </c>
      <c r="I81" s="116">
        <f t="shared" si="25"/>
        <v>3.7738565861659943</v>
      </c>
      <c r="J81" s="116">
        <f t="shared" si="25"/>
        <v>3.2038701925850788</v>
      </c>
      <c r="K81" s="116">
        <f t="shared" si="25"/>
        <v>3.1520036847710124</v>
      </c>
      <c r="L81" s="116">
        <f t="shared" si="25"/>
        <v>3.2512117825744067</v>
      </c>
      <c r="M81" s="116">
        <f t="shared" si="25"/>
        <v>3.342798523931672</v>
      </c>
      <c r="N81" s="116">
        <f t="shared" si="25"/>
        <v>3.4190436171991969</v>
      </c>
      <c r="O81" s="116">
        <f t="shared" si="25"/>
        <v>3.3409786675657389</v>
      </c>
      <c r="P81" s="116">
        <f t="shared" si="25"/>
        <v>3.5576033442984438</v>
      </c>
      <c r="Q81" s="116">
        <f t="shared" si="25"/>
        <v>3.6628544265076437</v>
      </c>
      <c r="R81" s="116">
        <f t="shared" si="25"/>
        <v>3.5608854119915621</v>
      </c>
      <c r="S81" s="116">
        <f t="shared" si="25"/>
        <v>3.654352830954938</v>
      </c>
      <c r="T81" s="116">
        <f t="shared" si="25"/>
        <v>3.6341873627317862</v>
      </c>
      <c r="U81" s="116">
        <f t="shared" si="25"/>
        <v>3.4614960548347287</v>
      </c>
      <c r="V81" s="116">
        <f t="shared" si="25"/>
        <v>3.518229646160342</v>
      </c>
      <c r="W81" s="116">
        <f t="shared" si="25"/>
        <v>3.5189941372580322</v>
      </c>
      <c r="X81" s="116">
        <f t="shared" si="25"/>
        <v>3.6456964663114801</v>
      </c>
      <c r="Y81" s="116">
        <f t="shared" si="25"/>
        <v>3.8599468593387845</v>
      </c>
      <c r="Z81" s="116">
        <f t="shared" si="25"/>
        <v>3.9413989255520314</v>
      </c>
      <c r="AA81" s="116">
        <f t="shared" si="25"/>
        <v>4.5114168247647601</v>
      </c>
      <c r="AB81" s="116">
        <f t="shared" si="25"/>
        <v>10.401911790308361</v>
      </c>
      <c r="AC81" s="116">
        <f t="shared" si="25"/>
        <v>11.41370102496138</v>
      </c>
      <c r="AD81" s="116">
        <f t="shared" si="25"/>
        <v>12.653250431767653</v>
      </c>
      <c r="AE81" s="116">
        <f t="shared" si="25"/>
        <v>15.866493494912337</v>
      </c>
      <c r="AF81" s="116">
        <f t="shared" si="25"/>
        <v>15.797312134076339</v>
      </c>
      <c r="AG81" s="116">
        <f t="shared" si="25"/>
        <v>15.819183576536748</v>
      </c>
      <c r="AH81" s="117">
        <f t="shared" si="25"/>
        <v>15.840711348366909</v>
      </c>
      <c r="AJ81" s="51"/>
    </row>
    <row r="82" spans="1:36" ht="18" customHeight="1" x14ac:dyDescent="0.2">
      <c r="A82" s="56"/>
      <c r="AJ82" s="51"/>
    </row>
    <row r="83" spans="1:36" ht="18" customHeight="1" x14ac:dyDescent="0.25">
      <c r="A83" s="42" t="s">
        <v>83</v>
      </c>
      <c r="B83" s="102"/>
      <c r="C83" s="102"/>
      <c r="D83" s="113">
        <f t="shared" ref="D83:AH83" si="26">D80</f>
        <v>93323.370800000004</v>
      </c>
      <c r="E83" s="113">
        <f t="shared" si="26"/>
        <v>96693.499828423606</v>
      </c>
      <c r="F83" s="113">
        <f t="shared" si="26"/>
        <v>60041.22413836544</v>
      </c>
      <c r="G83" s="113">
        <f t="shared" si="26"/>
        <v>65113.293989080805</v>
      </c>
      <c r="H83" s="113">
        <f t="shared" si="26"/>
        <v>69992.27349701809</v>
      </c>
      <c r="I83" s="113">
        <f t="shared" si="26"/>
        <v>81956.135580601578</v>
      </c>
      <c r="J83" s="113">
        <f t="shared" si="26"/>
        <v>97904.718740896729</v>
      </c>
      <c r="K83" s="113">
        <f t="shared" si="26"/>
        <v>100017.17097659549</v>
      </c>
      <c r="L83" s="113">
        <f t="shared" si="26"/>
        <v>97461.563219177813</v>
      </c>
      <c r="M83" s="113">
        <f t="shared" si="26"/>
        <v>95284.547212460908</v>
      </c>
      <c r="N83" s="113">
        <f t="shared" si="26"/>
        <v>93724.866353269215</v>
      </c>
      <c r="O83" s="113">
        <f t="shared" si="26"/>
        <v>96504.294102474625</v>
      </c>
      <c r="P83" s="113">
        <f t="shared" si="26"/>
        <v>90912.002252765116</v>
      </c>
      <c r="Q83" s="113">
        <f t="shared" si="26"/>
        <v>88593.884255320416</v>
      </c>
      <c r="R83" s="113">
        <f t="shared" si="26"/>
        <v>91423.032392163106</v>
      </c>
      <c r="S83" s="113">
        <f t="shared" si="26"/>
        <v>89371.775960862054</v>
      </c>
      <c r="T83" s="113">
        <f t="shared" si="26"/>
        <v>90145.545929301748</v>
      </c>
      <c r="U83" s="113">
        <f t="shared" si="26"/>
        <v>94922.762970610434</v>
      </c>
      <c r="V83" s="113">
        <f t="shared" si="26"/>
        <v>93655.421241130738</v>
      </c>
      <c r="W83" s="113">
        <f t="shared" si="26"/>
        <v>93899.87023435437</v>
      </c>
      <c r="X83" s="113">
        <f t="shared" si="26"/>
        <v>90923.085929611407</v>
      </c>
      <c r="Y83" s="113">
        <f t="shared" si="26"/>
        <v>86136.999355166947</v>
      </c>
      <c r="Z83" s="113">
        <f t="shared" si="26"/>
        <v>84602.101269369014</v>
      </c>
      <c r="AA83" s="113">
        <f t="shared" si="26"/>
        <v>74129.04836181039</v>
      </c>
      <c r="AB83" s="113">
        <f t="shared" si="26"/>
        <v>32240.392665508989</v>
      </c>
      <c r="AC83" s="113">
        <f t="shared" si="26"/>
        <v>29454.169074207584</v>
      </c>
      <c r="AD83" s="113">
        <f t="shared" si="26"/>
        <v>26629.57985501549</v>
      </c>
      <c r="AE83" s="113">
        <f t="shared" si="26"/>
        <v>21281.879250172598</v>
      </c>
      <c r="AF83" s="113">
        <f t="shared" si="26"/>
        <v>21417.149282188206</v>
      </c>
      <c r="AG83" s="113">
        <f t="shared" si="26"/>
        <v>21417.149556598059</v>
      </c>
      <c r="AH83" s="114">
        <f t="shared" si="26"/>
        <v>21417.149724045266</v>
      </c>
      <c r="AJ83" s="51"/>
    </row>
    <row r="84" spans="1:36" ht="18" customHeight="1" x14ac:dyDescent="0.2">
      <c r="A84" s="45" t="s">
        <v>85</v>
      </c>
      <c r="B84" s="46"/>
      <c r="C84" s="46"/>
      <c r="D84" s="104">
        <v>18084</v>
      </c>
      <c r="E84" s="48">
        <v>18720.053910096398</v>
      </c>
      <c r="F84" s="48">
        <v>11800.016805566045</v>
      </c>
      <c r="G84" s="48">
        <v>12752.966699283263</v>
      </c>
      <c r="H84" s="48">
        <v>13672.68341841923</v>
      </c>
      <c r="I84" s="48">
        <v>15929.801791259812</v>
      </c>
      <c r="J84" s="48">
        <v>18938.507381419982</v>
      </c>
      <c r="K84" s="48">
        <v>19336.486353390294</v>
      </c>
      <c r="L84" s="48">
        <v>18852.692381113255</v>
      </c>
      <c r="M84" s="48">
        <v>18463.928703809543</v>
      </c>
      <c r="N84" s="48">
        <v>18146.931059410032</v>
      </c>
      <c r="O84" s="48">
        <v>18647.635939677526</v>
      </c>
      <c r="P84" s="48">
        <v>17572.700163351608</v>
      </c>
      <c r="Q84" s="48">
        <v>17114.745024368123</v>
      </c>
      <c r="R84" s="48">
        <v>17627.26586688689</v>
      </c>
      <c r="S84" s="48">
        <v>17218.506171887951</v>
      </c>
      <c r="T84" s="48">
        <v>17341.801849998257</v>
      </c>
      <c r="U84" s="48">
        <v>18219.499076639564</v>
      </c>
      <c r="V84" s="48">
        <v>17954.879285225419</v>
      </c>
      <c r="W84" s="48">
        <v>17974.293496354392</v>
      </c>
      <c r="X84" s="48">
        <v>17384.364793185556</v>
      </c>
      <c r="Y84" s="48">
        <v>16451.490311392423</v>
      </c>
      <c r="Z84" s="48">
        <v>16130.652055532601</v>
      </c>
      <c r="AA84" s="48">
        <v>14121.300219190682</v>
      </c>
      <c r="AB84" s="48">
        <v>6181.0835205423664</v>
      </c>
      <c r="AC84" s="48">
        <v>5632.5985935423259</v>
      </c>
      <c r="AD84" s="48">
        <v>5075.9349770343279</v>
      </c>
      <c r="AE84" s="48">
        <v>4042.1187912772552</v>
      </c>
      <c r="AF84" s="48">
        <v>4042.1186793616707</v>
      </c>
      <c r="AG84" s="48">
        <v>4042.1187311518324</v>
      </c>
      <c r="AH84" s="49">
        <v>4042.1187627546328</v>
      </c>
      <c r="AJ84" s="51"/>
    </row>
    <row r="85" spans="1:36" ht="18" customHeight="1" x14ac:dyDescent="0.25">
      <c r="A85" s="106" t="s">
        <v>86</v>
      </c>
      <c r="B85" s="107"/>
      <c r="C85" s="107"/>
      <c r="D85" s="108">
        <f>SUM(D83:D84)</f>
        <v>111407.3708</v>
      </c>
      <c r="E85" s="108">
        <f t="shared" ref="E85:AH85" si="27">SUM(E83:E84)</f>
        <v>115413.55373852</v>
      </c>
      <c r="F85" s="108">
        <f t="shared" si="27"/>
        <v>71841.24094393148</v>
      </c>
      <c r="G85" s="108">
        <f t="shared" si="27"/>
        <v>77866.260688364069</v>
      </c>
      <c r="H85" s="108">
        <f t="shared" si="27"/>
        <v>83664.956915437317</v>
      </c>
      <c r="I85" s="108">
        <f t="shared" si="27"/>
        <v>97885.937371861393</v>
      </c>
      <c r="J85" s="108">
        <f t="shared" si="27"/>
        <v>116843.22612231672</v>
      </c>
      <c r="K85" s="108">
        <f t="shared" si="27"/>
        <v>119353.65732998578</v>
      </c>
      <c r="L85" s="108">
        <f t="shared" si="27"/>
        <v>116314.25560029107</v>
      </c>
      <c r="M85" s="108">
        <f t="shared" si="27"/>
        <v>113748.47591627046</v>
      </c>
      <c r="N85" s="108">
        <f t="shared" si="27"/>
        <v>111871.79741267924</v>
      </c>
      <c r="O85" s="108">
        <f t="shared" si="27"/>
        <v>115151.93004215215</v>
      </c>
      <c r="P85" s="108">
        <f t="shared" si="27"/>
        <v>108484.70241611672</v>
      </c>
      <c r="Q85" s="108">
        <f t="shared" si="27"/>
        <v>105708.62927968854</v>
      </c>
      <c r="R85" s="108">
        <f t="shared" si="27"/>
        <v>109050.29825905</v>
      </c>
      <c r="S85" s="108">
        <f t="shared" si="27"/>
        <v>106590.28213275</v>
      </c>
      <c r="T85" s="108">
        <f t="shared" si="27"/>
        <v>107487.34777930001</v>
      </c>
      <c r="U85" s="108">
        <f t="shared" si="27"/>
        <v>113142.26204725</v>
      </c>
      <c r="V85" s="108">
        <f t="shared" si="27"/>
        <v>111610.30052635615</v>
      </c>
      <c r="W85" s="108">
        <f t="shared" si="27"/>
        <v>111874.16373070877</v>
      </c>
      <c r="X85" s="108">
        <f t="shared" si="27"/>
        <v>108307.45072279696</v>
      </c>
      <c r="Y85" s="108">
        <f t="shared" si="27"/>
        <v>102588.48966655937</v>
      </c>
      <c r="Z85" s="108">
        <f t="shared" si="27"/>
        <v>100732.75332490161</v>
      </c>
      <c r="AA85" s="108">
        <f t="shared" si="27"/>
        <v>88250.348581001075</v>
      </c>
      <c r="AB85" s="108">
        <f t="shared" si="27"/>
        <v>38421.476186051354</v>
      </c>
      <c r="AC85" s="108">
        <f t="shared" si="27"/>
        <v>35086.767667749911</v>
      </c>
      <c r="AD85" s="108">
        <f t="shared" si="27"/>
        <v>31705.514832049819</v>
      </c>
      <c r="AE85" s="108">
        <f t="shared" si="27"/>
        <v>25323.998041449853</v>
      </c>
      <c r="AF85" s="108">
        <f t="shared" si="27"/>
        <v>25459.267961549878</v>
      </c>
      <c r="AG85" s="108">
        <f t="shared" si="27"/>
        <v>25459.268287749892</v>
      </c>
      <c r="AH85" s="109">
        <f t="shared" si="27"/>
        <v>25459.268486799898</v>
      </c>
      <c r="AJ85" s="51"/>
    </row>
    <row r="86" spans="1:36" ht="18" customHeight="1" x14ac:dyDescent="0.25">
      <c r="A86" s="69" t="s">
        <v>87</v>
      </c>
      <c r="B86" s="115"/>
      <c r="C86" s="115"/>
      <c r="D86" s="116">
        <f t="shared" ref="D86:AH86" si="28">IFERROR(D76/D85,"-")</f>
        <v>2.790877465712529</v>
      </c>
      <c r="E86" s="116">
        <f t="shared" si="28"/>
        <v>2.9709888662356505</v>
      </c>
      <c r="F86" s="116">
        <f t="shared" si="28"/>
        <v>4.2303540565267381</v>
      </c>
      <c r="G86" s="116">
        <f t="shared" si="28"/>
        <v>3.9227898422205048</v>
      </c>
      <c r="H86" s="116">
        <f t="shared" si="28"/>
        <v>3.6711584534365396</v>
      </c>
      <c r="I86" s="116">
        <f t="shared" si="28"/>
        <v>3.1597051664591422</v>
      </c>
      <c r="J86" s="116">
        <f t="shared" si="28"/>
        <v>2.6845716306995562</v>
      </c>
      <c r="K86" s="116">
        <f t="shared" si="28"/>
        <v>2.64134755910323</v>
      </c>
      <c r="L86" s="116">
        <f t="shared" si="28"/>
        <v>2.7242420204726683</v>
      </c>
      <c r="M86" s="116">
        <f t="shared" si="28"/>
        <v>2.8001873538048141</v>
      </c>
      <c r="N86" s="116">
        <f t="shared" si="28"/>
        <v>2.8644342317653155</v>
      </c>
      <c r="O86" s="116">
        <f t="shared" si="28"/>
        <v>2.7999425437926595</v>
      </c>
      <c r="P86" s="116">
        <f t="shared" si="28"/>
        <v>2.9813313402540662</v>
      </c>
      <c r="Q86" s="116">
        <f t="shared" si="28"/>
        <v>3.069820347849868</v>
      </c>
      <c r="R86" s="116">
        <f t="shared" si="28"/>
        <v>2.9852916274648407</v>
      </c>
      <c r="S86" s="116">
        <f t="shared" si="28"/>
        <v>3.0640316917755834</v>
      </c>
      <c r="T86" s="116">
        <f t="shared" si="28"/>
        <v>3.047854566990412</v>
      </c>
      <c r="U86" s="116">
        <f t="shared" si="28"/>
        <v>2.9040852073433183</v>
      </c>
      <c r="V86" s="116">
        <f t="shared" si="28"/>
        <v>2.9522479375133597</v>
      </c>
      <c r="W86" s="116">
        <f t="shared" si="28"/>
        <v>2.9536139697040809</v>
      </c>
      <c r="X86" s="116">
        <f t="shared" si="28"/>
        <v>3.0605278849015383</v>
      </c>
      <c r="Y86" s="116">
        <f t="shared" si="28"/>
        <v>3.2409507266800417</v>
      </c>
      <c r="Z86" s="116">
        <f t="shared" si="28"/>
        <v>3.3102503409891866</v>
      </c>
      <c r="AA86" s="116">
        <f t="shared" si="28"/>
        <v>3.7895265158790421</v>
      </c>
      <c r="AB86" s="116">
        <f t="shared" si="28"/>
        <v>8.7284965046002032</v>
      </c>
      <c r="AC86" s="116">
        <f t="shared" si="28"/>
        <v>9.5814206351265181</v>
      </c>
      <c r="AD86" s="116">
        <f t="shared" si="28"/>
        <v>10.627512108955131</v>
      </c>
      <c r="AE86" s="116">
        <f t="shared" si="28"/>
        <v>13.333945063875115</v>
      </c>
      <c r="AF86" s="116">
        <f t="shared" si="28"/>
        <v>13.289203473713682</v>
      </c>
      <c r="AG86" s="116">
        <f t="shared" si="28"/>
        <v>13.307602429602696</v>
      </c>
      <c r="AH86" s="116">
        <f t="shared" si="28"/>
        <v>13.325712278782001</v>
      </c>
      <c r="AJ86" s="51"/>
    </row>
    <row r="87" spans="1:36" ht="18" customHeight="1" x14ac:dyDescent="0.2">
      <c r="A87" s="50" t="s">
        <v>88</v>
      </c>
      <c r="AJ87" s="51"/>
    </row>
    <row r="88" spans="1:36" s="56" customFormat="1" ht="18" customHeight="1" x14ac:dyDescent="0.25">
      <c r="A88" s="42" t="s">
        <v>86</v>
      </c>
      <c r="B88" s="118"/>
      <c r="C88" s="118"/>
      <c r="D88" s="119">
        <f>D85</f>
        <v>111407.3708</v>
      </c>
      <c r="E88" s="119">
        <f t="shared" ref="E88:AH88" si="29">E85</f>
        <v>115413.55373852</v>
      </c>
      <c r="F88" s="119">
        <f t="shared" si="29"/>
        <v>71841.24094393148</v>
      </c>
      <c r="G88" s="119">
        <f t="shared" si="29"/>
        <v>77866.260688364069</v>
      </c>
      <c r="H88" s="119">
        <f t="shared" si="29"/>
        <v>83664.956915437317</v>
      </c>
      <c r="I88" s="119">
        <f t="shared" si="29"/>
        <v>97885.937371861393</v>
      </c>
      <c r="J88" s="119">
        <f t="shared" si="29"/>
        <v>116843.22612231672</v>
      </c>
      <c r="K88" s="119">
        <f t="shared" si="29"/>
        <v>119353.65732998578</v>
      </c>
      <c r="L88" s="119">
        <f t="shared" si="29"/>
        <v>116314.25560029107</v>
      </c>
      <c r="M88" s="119">
        <f t="shared" si="29"/>
        <v>113748.47591627046</v>
      </c>
      <c r="N88" s="119">
        <f t="shared" si="29"/>
        <v>111871.79741267924</v>
      </c>
      <c r="O88" s="119">
        <f t="shared" si="29"/>
        <v>115151.93004215215</v>
      </c>
      <c r="P88" s="119">
        <f t="shared" si="29"/>
        <v>108484.70241611672</v>
      </c>
      <c r="Q88" s="119">
        <f t="shared" si="29"/>
        <v>105708.62927968854</v>
      </c>
      <c r="R88" s="119">
        <f t="shared" si="29"/>
        <v>109050.29825905</v>
      </c>
      <c r="S88" s="119">
        <f t="shared" si="29"/>
        <v>106590.28213275</v>
      </c>
      <c r="T88" s="119">
        <f t="shared" si="29"/>
        <v>107487.34777930001</v>
      </c>
      <c r="U88" s="119">
        <f t="shared" si="29"/>
        <v>113142.26204725</v>
      </c>
      <c r="V88" s="119">
        <f t="shared" si="29"/>
        <v>111610.30052635615</v>
      </c>
      <c r="W88" s="119">
        <f t="shared" si="29"/>
        <v>111874.16373070877</v>
      </c>
      <c r="X88" s="119">
        <f t="shared" si="29"/>
        <v>108307.45072279696</v>
      </c>
      <c r="Y88" s="119">
        <f t="shared" si="29"/>
        <v>102588.48966655937</v>
      </c>
      <c r="Z88" s="119">
        <f t="shared" si="29"/>
        <v>100732.75332490161</v>
      </c>
      <c r="AA88" s="119">
        <f t="shared" si="29"/>
        <v>88250.348581001075</v>
      </c>
      <c r="AB88" s="119">
        <f t="shared" si="29"/>
        <v>38421.476186051354</v>
      </c>
      <c r="AC88" s="119">
        <f t="shared" si="29"/>
        <v>35086.767667749911</v>
      </c>
      <c r="AD88" s="119">
        <f t="shared" si="29"/>
        <v>31705.514832049819</v>
      </c>
      <c r="AE88" s="119">
        <f t="shared" si="29"/>
        <v>25323.998041449853</v>
      </c>
      <c r="AF88" s="119">
        <f t="shared" si="29"/>
        <v>25459.267961549878</v>
      </c>
      <c r="AG88" s="119">
        <f t="shared" si="29"/>
        <v>25459.268287749892</v>
      </c>
      <c r="AH88" s="120">
        <f t="shared" si="29"/>
        <v>25459.268486799898</v>
      </c>
      <c r="AJ88" s="121"/>
    </row>
    <row r="89" spans="1:36" ht="18" customHeight="1" x14ac:dyDescent="0.2">
      <c r="A89" s="45" t="s">
        <v>89</v>
      </c>
      <c r="B89" s="46"/>
      <c r="C89" s="46"/>
      <c r="D89" s="48">
        <f t="shared" ref="D89:AH89" si="30">-D39</f>
        <v>25148.02</v>
      </c>
      <c r="E89" s="48">
        <f t="shared" si="30"/>
        <v>39810.179482480002</v>
      </c>
      <c r="F89" s="48">
        <f t="shared" si="30"/>
        <v>25058.281277304803</v>
      </c>
      <c r="G89" s="48">
        <f t="shared" si="30"/>
        <v>25308.864090077848</v>
      </c>
      <c r="H89" s="48">
        <f t="shared" si="30"/>
        <v>25561.952730978628</v>
      </c>
      <c r="I89" s="48">
        <f t="shared" si="30"/>
        <v>25817.572258288412</v>
      </c>
      <c r="J89" s="48">
        <f t="shared" si="30"/>
        <v>26075.747980871292</v>
      </c>
      <c r="K89" s="48">
        <f t="shared" si="30"/>
        <v>26336.505460680011</v>
      </c>
      <c r="L89" s="48">
        <f t="shared" si="30"/>
        <v>26599.870515286806</v>
      </c>
      <c r="M89" s="48">
        <f t="shared" si="30"/>
        <v>26865.869220439679</v>
      </c>
      <c r="N89" s="48">
        <f t="shared" si="30"/>
        <v>27134.52791264408</v>
      </c>
      <c r="O89" s="48">
        <f t="shared" si="30"/>
        <v>27405.873191770523</v>
      </c>
      <c r="P89" s="48">
        <f t="shared" si="30"/>
        <v>27679.931923688222</v>
      </c>
      <c r="Q89" s="48">
        <f t="shared" si="30"/>
        <v>27956.731242925103</v>
      </c>
      <c r="R89" s="48">
        <f t="shared" si="30"/>
        <v>28236.298555354359</v>
      </c>
      <c r="S89" s="48">
        <f t="shared" si="30"/>
        <v>28518.661540907902</v>
      </c>
      <c r="T89" s="48">
        <f t="shared" si="30"/>
        <v>28803.848156316977</v>
      </c>
      <c r="U89" s="48">
        <f t="shared" si="30"/>
        <v>29091.886637880154</v>
      </c>
      <c r="V89" s="48">
        <f t="shared" si="30"/>
        <v>29382.805504258951</v>
      </c>
      <c r="W89" s="48">
        <f t="shared" si="30"/>
        <v>29676.63355930155</v>
      </c>
      <c r="X89" s="48">
        <f t="shared" si="30"/>
        <v>29973.399894894555</v>
      </c>
      <c r="Y89" s="48">
        <f t="shared" si="30"/>
        <v>30273.133893843504</v>
      </c>
      <c r="Z89" s="48">
        <f t="shared" si="30"/>
        <v>30575.865232781936</v>
      </c>
      <c r="AA89" s="48">
        <f t="shared" si="30"/>
        <v>30881.623885109762</v>
      </c>
      <c r="AB89" s="48">
        <f t="shared" si="30"/>
        <v>31190.440123960856</v>
      </c>
      <c r="AC89" s="48">
        <f t="shared" si="30"/>
        <v>31502.344525200471</v>
      </c>
      <c r="AD89" s="48">
        <f t="shared" si="30"/>
        <v>31817.367970452484</v>
      </c>
      <c r="AE89" s="48">
        <f t="shared" si="30"/>
        <v>32135.541650157003</v>
      </c>
      <c r="AF89" s="48">
        <f t="shared" si="30"/>
        <v>32456.897066658563</v>
      </c>
      <c r="AG89" s="48">
        <f t="shared" si="30"/>
        <v>32781.466037325154</v>
      </c>
      <c r="AH89" s="49">
        <f t="shared" si="30"/>
        <v>33109.280697698407</v>
      </c>
      <c r="AJ89" s="51"/>
    </row>
    <row r="90" spans="1:36" ht="18" customHeight="1" x14ac:dyDescent="0.25">
      <c r="A90" s="106" t="s">
        <v>90</v>
      </c>
      <c r="B90" s="107"/>
      <c r="C90" s="107"/>
      <c r="D90" s="108">
        <f>D89</f>
        <v>25148.02</v>
      </c>
      <c r="E90" s="108">
        <f t="shared" ref="E90:AH90" si="31">E89</f>
        <v>39810.179482480002</v>
      </c>
      <c r="F90" s="108">
        <f t="shared" si="31"/>
        <v>25058.281277304803</v>
      </c>
      <c r="G90" s="108">
        <f t="shared" si="31"/>
        <v>25308.864090077848</v>
      </c>
      <c r="H90" s="108">
        <f t="shared" si="31"/>
        <v>25561.952730978628</v>
      </c>
      <c r="I90" s="108">
        <f t="shared" si="31"/>
        <v>25817.572258288412</v>
      </c>
      <c r="J90" s="108">
        <f t="shared" si="31"/>
        <v>26075.747980871292</v>
      </c>
      <c r="K90" s="108">
        <f t="shared" si="31"/>
        <v>26336.505460680011</v>
      </c>
      <c r="L90" s="108">
        <f t="shared" si="31"/>
        <v>26599.870515286806</v>
      </c>
      <c r="M90" s="108">
        <f t="shared" si="31"/>
        <v>26865.869220439679</v>
      </c>
      <c r="N90" s="108">
        <f t="shared" si="31"/>
        <v>27134.52791264408</v>
      </c>
      <c r="O90" s="108">
        <f t="shared" si="31"/>
        <v>27405.873191770523</v>
      </c>
      <c r="P90" s="108">
        <f t="shared" si="31"/>
        <v>27679.931923688222</v>
      </c>
      <c r="Q90" s="108">
        <f t="shared" si="31"/>
        <v>27956.731242925103</v>
      </c>
      <c r="R90" s="108">
        <f t="shared" si="31"/>
        <v>28236.298555354359</v>
      </c>
      <c r="S90" s="108">
        <f t="shared" si="31"/>
        <v>28518.661540907902</v>
      </c>
      <c r="T90" s="108">
        <f t="shared" si="31"/>
        <v>28803.848156316977</v>
      </c>
      <c r="U90" s="108">
        <f t="shared" si="31"/>
        <v>29091.886637880154</v>
      </c>
      <c r="V90" s="108">
        <f t="shared" si="31"/>
        <v>29382.805504258951</v>
      </c>
      <c r="W90" s="108">
        <f t="shared" si="31"/>
        <v>29676.63355930155</v>
      </c>
      <c r="X90" s="108">
        <f t="shared" si="31"/>
        <v>29973.399894894555</v>
      </c>
      <c r="Y90" s="108">
        <f t="shared" si="31"/>
        <v>30273.133893843504</v>
      </c>
      <c r="Z90" s="108">
        <f t="shared" si="31"/>
        <v>30575.865232781936</v>
      </c>
      <c r="AA90" s="108">
        <f t="shared" si="31"/>
        <v>30881.623885109762</v>
      </c>
      <c r="AB90" s="108">
        <f t="shared" si="31"/>
        <v>31190.440123960856</v>
      </c>
      <c r="AC90" s="108">
        <f t="shared" si="31"/>
        <v>31502.344525200471</v>
      </c>
      <c r="AD90" s="108">
        <f t="shared" si="31"/>
        <v>31817.367970452484</v>
      </c>
      <c r="AE90" s="108">
        <f t="shared" si="31"/>
        <v>32135.541650157003</v>
      </c>
      <c r="AF90" s="108">
        <f t="shared" si="31"/>
        <v>32456.897066658563</v>
      </c>
      <c r="AG90" s="108">
        <f t="shared" si="31"/>
        <v>32781.466037325154</v>
      </c>
      <c r="AH90" s="108">
        <f t="shared" si="31"/>
        <v>33109.280697698407</v>
      </c>
      <c r="AJ90" s="51"/>
    </row>
    <row r="91" spans="1:36" ht="18" customHeight="1" x14ac:dyDescent="0.25">
      <c r="A91" s="69" t="s">
        <v>91</v>
      </c>
      <c r="B91" s="115"/>
      <c r="C91" s="115"/>
      <c r="D91" s="116">
        <f t="shared" ref="D91:AH91" si="32">IFERROR((D76-D90)/(D88),"-")</f>
        <v>2.565147158826945</v>
      </c>
      <c r="E91" s="116">
        <f t="shared" si="32"/>
        <v>2.6260538201086283</v>
      </c>
      <c r="F91" s="116">
        <f t="shared" si="32"/>
        <v>3.8815532709603873</v>
      </c>
      <c r="G91" s="116">
        <f t="shared" si="32"/>
        <v>3.5977599272568357</v>
      </c>
      <c r="H91" s="116">
        <f t="shared" si="32"/>
        <v>3.3656308625143949</v>
      </c>
      <c r="I91" s="116">
        <f t="shared" si="32"/>
        <v>2.8959535699431957</v>
      </c>
      <c r="J91" s="116">
        <f t="shared" si="32"/>
        <v>2.4614029554904859</v>
      </c>
      <c r="K91" s="116">
        <f t="shared" si="32"/>
        <v>2.4206881670925982</v>
      </c>
      <c r="L91" s="116">
        <f t="shared" si="32"/>
        <v>2.4955523351197728</v>
      </c>
      <c r="M91" s="116">
        <f t="shared" si="32"/>
        <v>2.5640007235750124</v>
      </c>
      <c r="N91" s="116">
        <f t="shared" si="32"/>
        <v>2.6218840221485999</v>
      </c>
      <c r="O91" s="116">
        <f t="shared" si="32"/>
        <v>2.5619450288422945</v>
      </c>
      <c r="P91" s="116">
        <f t="shared" si="32"/>
        <v>2.7261807862384799</v>
      </c>
      <c r="Q91" s="116">
        <f t="shared" si="32"/>
        <v>2.8053506311065362</v>
      </c>
      <c r="R91" s="116">
        <f t="shared" si="32"/>
        <v>2.7263625002076295</v>
      </c>
      <c r="S91" s="116">
        <f t="shared" si="32"/>
        <v>2.7964776430360359</v>
      </c>
      <c r="T91" s="116">
        <f t="shared" si="32"/>
        <v>2.7798802541860912</v>
      </c>
      <c r="U91" s="116">
        <f t="shared" si="32"/>
        <v>2.6469585942504059</v>
      </c>
      <c r="V91" s="116">
        <f t="shared" si="32"/>
        <v>2.6889854486060711</v>
      </c>
      <c r="W91" s="116">
        <f t="shared" si="32"/>
        <v>2.6883459885217955</v>
      </c>
      <c r="X91" s="116">
        <f t="shared" si="32"/>
        <v>2.7837842288107977</v>
      </c>
      <c r="Y91" s="116">
        <f t="shared" si="32"/>
        <v>2.9458578367053532</v>
      </c>
      <c r="Z91" s="116">
        <f t="shared" si="32"/>
        <v>3.0067158477527807</v>
      </c>
      <c r="AA91" s="116">
        <f t="shared" si="32"/>
        <v>3.4395944829560792</v>
      </c>
      <c r="AB91" s="116">
        <f t="shared" si="32"/>
        <v>7.9166994780381588</v>
      </c>
      <c r="AC91" s="116">
        <f t="shared" si="32"/>
        <v>8.6835794653867371</v>
      </c>
      <c r="AD91" s="116">
        <f t="shared" si="32"/>
        <v>9.6239842325274747</v>
      </c>
      <c r="AE91" s="116">
        <f t="shared" si="32"/>
        <v>12.064969225322367</v>
      </c>
      <c r="AF91" s="116">
        <f t="shared" si="32"/>
        <v>12.014347609213694</v>
      </c>
      <c r="AG91" s="116">
        <f t="shared" si="32"/>
        <v>12.019998022955296</v>
      </c>
      <c r="AH91" s="116">
        <f t="shared" si="32"/>
        <v>12.025231838235767</v>
      </c>
      <c r="AJ91" s="51"/>
    </row>
    <row r="92" spans="1:36" ht="18" customHeight="1" x14ac:dyDescent="0.2">
      <c r="AJ92" s="51"/>
    </row>
    <row r="93" spans="1:36" ht="18" customHeight="1" x14ac:dyDescent="0.2">
      <c r="A93" s="50" t="s">
        <v>92</v>
      </c>
      <c r="D93" s="50">
        <v>2.5395626397818192</v>
      </c>
      <c r="E93" s="50">
        <v>2.7326180934031186</v>
      </c>
      <c r="F93" s="50">
        <v>3.855068311378743</v>
      </c>
      <c r="G93" s="50">
        <v>3.5834673483236283</v>
      </c>
      <c r="H93" s="50">
        <v>3.3616699979768998</v>
      </c>
      <c r="I93" s="50">
        <v>2.8978248024641151</v>
      </c>
      <c r="J93" s="50">
        <v>2.4673740942905464</v>
      </c>
      <c r="K93" s="50">
        <v>2.4308447491073317</v>
      </c>
      <c r="L93" s="50">
        <v>2.5103986070374984</v>
      </c>
      <c r="M93" s="50">
        <v>2.5837070284563191</v>
      </c>
      <c r="N93" s="50">
        <v>2.6443223926445572</v>
      </c>
      <c r="O93" s="50">
        <v>2.5861006475670747</v>
      </c>
      <c r="P93" s="50">
        <v>2.7543471984734325</v>
      </c>
      <c r="Q93" s="50">
        <v>2.8368752492137137</v>
      </c>
      <c r="R93" s="50">
        <v>2.7594847524047244</v>
      </c>
      <c r="S93" s="50">
        <v>2.8330133795847776</v>
      </c>
      <c r="T93" s="50">
        <v>2.8187642825709847</v>
      </c>
      <c r="U93" s="50">
        <v>2.6864449849482046</v>
      </c>
      <c r="V93" s="50">
        <v>2.7316203882807075</v>
      </c>
      <c r="W93" s="50">
        <v>2.7335067863018199</v>
      </c>
      <c r="X93" s="50">
        <v>2.8331722698453459</v>
      </c>
      <c r="Y93" s="50">
        <v>3.0009208056403089</v>
      </c>
      <c r="Z93" s="50">
        <v>3.0657984992448544</v>
      </c>
      <c r="AA93" s="50">
        <v>3.5104986426729869</v>
      </c>
      <c r="AB93" s="50">
        <v>8.0875969474095957</v>
      </c>
      <c r="AC93" s="50">
        <v>8.8796088493437182</v>
      </c>
      <c r="AD93" s="50">
        <v>9.8508552022721965</v>
      </c>
      <c r="AE93" s="50">
        <v>12.361574625607624</v>
      </c>
      <c r="AF93" s="50">
        <v>12.321999424035631</v>
      </c>
      <c r="AG93" s="50">
        <v>12.340398392317065</v>
      </c>
      <c r="AH93" s="50">
        <v>12.35850824905833</v>
      </c>
      <c r="AJ93" s="51"/>
    </row>
    <row r="94" spans="1:36" ht="18" customHeight="1" x14ac:dyDescent="0.2">
      <c r="A94" s="56"/>
      <c r="AJ94" s="51"/>
    </row>
    <row r="95" spans="1:36" ht="18" customHeight="1" x14ac:dyDescent="0.2">
      <c r="AJ95" s="51"/>
    </row>
    <row r="96" spans="1:36" ht="40.15" customHeight="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</row>
    <row r="97" spans="1:36" ht="15.75" x14ac:dyDescent="0.25">
      <c r="M97" s="32" t="s">
        <v>21</v>
      </c>
      <c r="N97" s="33"/>
      <c r="O97" s="33"/>
    </row>
    <row r="98" spans="1:36" ht="15.75" x14ac:dyDescent="0.25">
      <c r="M98" s="35" t="str">
        <f>" Reports prepared on "</f>
        <v xml:space="preserve"> Reports prepared on </v>
      </c>
      <c r="N98" s="33"/>
      <c r="O98" s="36">
        <f ca="1">TODAY()</f>
        <v>44174</v>
      </c>
    </row>
    <row r="99" spans="1:36" ht="18" customHeight="1" x14ac:dyDescent="0.2">
      <c r="A99" s="56"/>
      <c r="AJ99" s="51"/>
    </row>
    <row r="100" spans="1:36" ht="18" customHeight="1" thickBot="1" x14ac:dyDescent="0.3">
      <c r="A100" s="32" t="s">
        <v>93</v>
      </c>
      <c r="D100" s="37" t="s">
        <v>25</v>
      </c>
      <c r="E100" s="37" t="s">
        <v>26</v>
      </c>
      <c r="F100" s="37" t="s">
        <v>26</v>
      </c>
      <c r="G100" s="37" t="s">
        <v>26</v>
      </c>
      <c r="H100" s="37" t="s">
        <v>26</v>
      </c>
      <c r="I100" s="37" t="s">
        <v>26</v>
      </c>
      <c r="J100" s="37" t="s">
        <v>26</v>
      </c>
      <c r="K100" s="37" t="s">
        <v>26</v>
      </c>
      <c r="L100" s="37" t="s">
        <v>26</v>
      </c>
      <c r="M100" s="37" t="s">
        <v>26</v>
      </c>
      <c r="N100" s="37" t="s">
        <v>26</v>
      </c>
      <c r="O100" s="37" t="s">
        <v>26</v>
      </c>
      <c r="AJ100" s="51"/>
    </row>
    <row r="101" spans="1:36" ht="18" customHeight="1" x14ac:dyDescent="0.25">
      <c r="A101" s="122" t="s">
        <v>94</v>
      </c>
      <c r="B101" s="123"/>
      <c r="C101" s="123"/>
      <c r="D101" s="124">
        <f t="shared" ref="D101:O101" si="33">D5</f>
        <v>2018</v>
      </c>
      <c r="E101" s="124">
        <f t="shared" si="33"/>
        <v>2019</v>
      </c>
      <c r="F101" s="124">
        <f t="shared" si="33"/>
        <v>2020</v>
      </c>
      <c r="G101" s="124">
        <f t="shared" si="33"/>
        <v>2021</v>
      </c>
      <c r="H101" s="124">
        <f t="shared" si="33"/>
        <v>2022</v>
      </c>
      <c r="I101" s="124">
        <f t="shared" si="33"/>
        <v>2023</v>
      </c>
      <c r="J101" s="124">
        <f t="shared" si="33"/>
        <v>2024</v>
      </c>
      <c r="K101" s="124">
        <f t="shared" si="33"/>
        <v>2025</v>
      </c>
      <c r="L101" s="124">
        <f t="shared" si="33"/>
        <v>2026</v>
      </c>
      <c r="M101" s="124">
        <f t="shared" si="33"/>
        <v>2027</v>
      </c>
      <c r="N101" s="124">
        <f t="shared" si="33"/>
        <v>2028</v>
      </c>
      <c r="O101" s="124">
        <f t="shared" si="33"/>
        <v>2029</v>
      </c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6"/>
      <c r="AJ101" s="51"/>
    </row>
    <row r="102" spans="1:36" ht="18" customHeight="1" x14ac:dyDescent="0.2">
      <c r="A102" s="127" t="s">
        <v>95</v>
      </c>
      <c r="B102" s="46"/>
      <c r="C102" s="46"/>
      <c r="D102" s="128">
        <v>1480620</v>
      </c>
      <c r="E102" s="128">
        <v>1287750</v>
      </c>
      <c r="F102" s="128">
        <v>1302551.7704670501</v>
      </c>
      <c r="G102" s="128">
        <v>1317212.624562602</v>
      </c>
      <c r="H102" s="128">
        <v>1345263.6338709332</v>
      </c>
      <c r="I102" s="128">
        <v>1335834.1988952847</v>
      </c>
      <c r="J102" s="128">
        <v>1347267.5198141683</v>
      </c>
      <c r="K102" s="128">
        <v>1321925.5674046453</v>
      </c>
      <c r="L102" s="128">
        <v>1288217.9091785271</v>
      </c>
      <c r="M102" s="128">
        <v>1249178.8143105116</v>
      </c>
      <c r="N102" s="128">
        <v>1209848.3073507315</v>
      </c>
      <c r="O102" s="128">
        <v>1166351.0201000536</v>
      </c>
      <c r="P102" s="128">
        <v>1126701.9442504183</v>
      </c>
      <c r="Q102" s="128">
        <v>1057597.5027172137</v>
      </c>
      <c r="R102" s="128">
        <v>986199.01099999994</v>
      </c>
      <c r="S102" s="128">
        <v>914586.94899999991</v>
      </c>
      <c r="T102" s="128">
        <v>839263.29599999986</v>
      </c>
      <c r="U102" s="128">
        <v>755428.05099999998</v>
      </c>
      <c r="V102" s="128">
        <v>717570.48662140407</v>
      </c>
      <c r="W102" s="128">
        <v>688202.12947647041</v>
      </c>
      <c r="X102" s="128">
        <v>656300.50876242621</v>
      </c>
      <c r="Y102" s="128">
        <v>620183.71733771032</v>
      </c>
      <c r="Z102" s="128">
        <v>582734.18238116661</v>
      </c>
      <c r="AA102" s="128">
        <v>542081.11139980133</v>
      </c>
      <c r="AB102" s="128">
        <v>514522.81399999995</v>
      </c>
      <c r="AC102" s="128">
        <v>493913.02100000001</v>
      </c>
      <c r="AD102" s="128">
        <v>476015.62099999998</v>
      </c>
      <c r="AE102" s="128">
        <v>463938.18299999996</v>
      </c>
      <c r="AF102" s="128">
        <v>451542.74399999995</v>
      </c>
      <c r="AG102" s="128">
        <v>438816.902</v>
      </c>
      <c r="AH102" s="128">
        <v>425748.53399999999</v>
      </c>
      <c r="AJ102" s="51"/>
    </row>
    <row r="103" spans="1:36" ht="18" customHeight="1" x14ac:dyDescent="0.2">
      <c r="A103" s="127" t="s">
        <v>96</v>
      </c>
      <c r="B103" s="46"/>
      <c r="C103" s="46"/>
      <c r="D103" s="128">
        <v>51720</v>
      </c>
      <c r="E103" s="128">
        <v>54705</v>
      </c>
      <c r="F103" s="128">
        <v>17435</v>
      </c>
      <c r="G103" s="128">
        <v>20642.856</v>
      </c>
      <c r="H103" s="128">
        <v>25891.412</v>
      </c>
      <c r="I103" s="128">
        <v>40987.042000000001</v>
      </c>
      <c r="J103" s="128">
        <v>59551.858999999997</v>
      </c>
      <c r="K103" s="128">
        <v>64277.913</v>
      </c>
      <c r="L103" s="128">
        <v>63447.466999999997</v>
      </c>
      <c r="M103" s="128">
        <v>63309.167999999998</v>
      </c>
      <c r="N103" s="128">
        <v>63546.120999999999</v>
      </c>
      <c r="O103" s="128">
        <v>68906.014999999999</v>
      </c>
      <c r="P103" s="128">
        <v>64674.837</v>
      </c>
      <c r="Q103" s="128">
        <v>65007.826999999997</v>
      </c>
      <c r="R103" s="128">
        <v>71095.202999999994</v>
      </c>
      <c r="S103" s="128">
        <v>71612.062000000005</v>
      </c>
      <c r="T103" s="128">
        <v>75323.653000000006</v>
      </c>
      <c r="U103" s="128">
        <v>83835.244999999995</v>
      </c>
      <c r="V103" s="128">
        <v>83641.794999999998</v>
      </c>
      <c r="W103" s="128">
        <v>85223.558000000005</v>
      </c>
      <c r="X103" s="128">
        <v>83450.642999999996</v>
      </c>
      <c r="Y103" s="128">
        <v>79843.349000000002</v>
      </c>
      <c r="Z103" s="128">
        <v>79998.978000000003</v>
      </c>
      <c r="AA103" s="128">
        <v>69994.383000000002</v>
      </c>
      <c r="AB103" s="128">
        <v>23175.447</v>
      </c>
      <c r="AC103" s="128">
        <v>20609.793000000001</v>
      </c>
      <c r="AD103" s="128">
        <v>17897.400000000001</v>
      </c>
      <c r="AE103" s="128">
        <v>12077.438</v>
      </c>
      <c r="AF103" s="128">
        <v>12395.439</v>
      </c>
      <c r="AG103" s="128">
        <v>12725.842000000001</v>
      </c>
      <c r="AH103" s="128">
        <v>13068.368</v>
      </c>
      <c r="AJ103" s="51"/>
    </row>
    <row r="104" spans="1:36" ht="18" customHeight="1" x14ac:dyDescent="0.2">
      <c r="A104" s="127" t="s">
        <v>97</v>
      </c>
      <c r="B104" s="46"/>
      <c r="C104" s="46"/>
      <c r="D104" s="128">
        <v>102850</v>
      </c>
      <c r="E104" s="128">
        <v>72850</v>
      </c>
      <c r="F104" s="128">
        <v>72850</v>
      </c>
      <c r="G104" s="128">
        <v>72850</v>
      </c>
      <c r="H104" s="128">
        <v>72850</v>
      </c>
      <c r="I104" s="128">
        <v>72850</v>
      </c>
      <c r="J104" s="128">
        <v>72850</v>
      </c>
      <c r="K104" s="128">
        <v>72850</v>
      </c>
      <c r="L104" s="128">
        <v>72850</v>
      </c>
      <c r="M104" s="128">
        <v>72850</v>
      </c>
      <c r="N104" s="128">
        <v>72850</v>
      </c>
      <c r="O104" s="128">
        <v>72850</v>
      </c>
      <c r="P104" s="128">
        <v>72850</v>
      </c>
      <c r="Q104" s="128">
        <v>72850</v>
      </c>
      <c r="R104" s="128">
        <v>72850</v>
      </c>
      <c r="S104" s="128">
        <v>72850</v>
      </c>
      <c r="T104" s="128">
        <v>72850</v>
      </c>
      <c r="U104" s="128">
        <v>72850</v>
      </c>
      <c r="V104" s="128">
        <v>72850</v>
      </c>
      <c r="W104" s="128">
        <v>72850</v>
      </c>
      <c r="X104" s="128">
        <v>72850</v>
      </c>
      <c r="Y104" s="128">
        <v>72850</v>
      </c>
      <c r="Z104" s="128">
        <v>72850</v>
      </c>
      <c r="AA104" s="128">
        <v>72850</v>
      </c>
      <c r="AB104" s="128">
        <v>72850</v>
      </c>
      <c r="AC104" s="128">
        <v>72850</v>
      </c>
      <c r="AD104" s="128">
        <v>72850</v>
      </c>
      <c r="AE104" s="128">
        <v>72850</v>
      </c>
      <c r="AF104" s="128">
        <v>72850</v>
      </c>
      <c r="AG104" s="128">
        <v>72850</v>
      </c>
      <c r="AH104" s="128">
        <v>72850</v>
      </c>
      <c r="AJ104" s="51"/>
    </row>
    <row r="105" spans="1:36" ht="18" customHeight="1" x14ac:dyDescent="0.2">
      <c r="A105" s="127" t="s">
        <v>98</v>
      </c>
      <c r="B105" s="46"/>
      <c r="C105" s="46"/>
      <c r="D105" s="128">
        <v>81242</v>
      </c>
      <c r="E105" s="128">
        <v>83153.468551185986</v>
      </c>
      <c r="F105" s="128">
        <v>42990.594148918608</v>
      </c>
      <c r="G105" s="128">
        <v>47515.249148567746</v>
      </c>
      <c r="H105" s="128">
        <v>53467.876318413815</v>
      </c>
      <c r="I105" s="128">
        <v>68559.87087147015</v>
      </c>
      <c r="J105" s="128">
        <v>87851.154011804174</v>
      </c>
      <c r="K105" s="128">
        <v>91943.342729587355</v>
      </c>
      <c r="L105" s="128">
        <v>90517.783906880592</v>
      </c>
      <c r="M105" s="128">
        <v>89632.073842008918</v>
      </c>
      <c r="N105" s="128">
        <v>89173.244684689591</v>
      </c>
      <c r="O105" s="128">
        <v>93796.983851945304</v>
      </c>
      <c r="P105" s="128">
        <v>88666.402644721325</v>
      </c>
      <c r="Q105" s="128">
        <v>87528.96470601068</v>
      </c>
      <c r="R105" s="128">
        <v>92354.099992017669</v>
      </c>
      <c r="S105" s="128">
        <v>91478.689789984346</v>
      </c>
      <c r="T105" s="128">
        <v>93790.707055028615</v>
      </c>
      <c r="U105" s="128">
        <v>100825.22095482642</v>
      </c>
      <c r="V105" s="128">
        <v>99893.023335669175</v>
      </c>
      <c r="W105" s="128">
        <v>100704.44430145845</v>
      </c>
      <c r="X105" s="128">
        <v>97934.446033714485</v>
      </c>
      <c r="Y105" s="128">
        <v>91814.487320354339</v>
      </c>
      <c r="Z105" s="128">
        <v>90876.405127873571</v>
      </c>
      <c r="AA105" s="128">
        <v>79511.260925505456</v>
      </c>
      <c r="AB105" s="128">
        <v>31062.470258235844</v>
      </c>
      <c r="AC105" s="128">
        <v>28044.128024085847</v>
      </c>
      <c r="AD105" s="128">
        <v>24934.077841025002</v>
      </c>
      <c r="AE105" s="128">
        <v>18768.353333225001</v>
      </c>
      <c r="AF105" s="128">
        <v>18927.353480775</v>
      </c>
      <c r="AG105" s="128">
        <v>19092.555143875001</v>
      </c>
      <c r="AH105" s="128">
        <v>19263.818243399997</v>
      </c>
      <c r="AJ105" s="51"/>
    </row>
    <row r="106" spans="1:36" ht="18" customHeight="1" x14ac:dyDescent="0.2">
      <c r="A106" s="127" t="s">
        <v>99</v>
      </c>
      <c r="B106" s="46"/>
      <c r="C106" s="46"/>
      <c r="D106" s="128">
        <v>29841</v>
      </c>
      <c r="E106" s="128">
        <v>30354.276869259993</v>
      </c>
      <c r="F106" s="128">
        <v>27203.120471965743</v>
      </c>
      <c r="G106" s="128">
        <v>28611.702344182038</v>
      </c>
      <c r="H106" s="128">
        <v>28886.772457718656</v>
      </c>
      <c r="I106" s="128">
        <v>28449.447685930692</v>
      </c>
      <c r="J106" s="128">
        <v>28645.683561158363</v>
      </c>
      <c r="K106" s="128">
        <v>27537.872164992903</v>
      </c>
      <c r="L106" s="128">
        <v>26433.394300145541</v>
      </c>
      <c r="M106" s="128">
        <v>25219.653958135234</v>
      </c>
      <c r="N106" s="128">
        <v>24162.838206339631</v>
      </c>
      <c r="O106" s="128">
        <v>23122.95752107607</v>
      </c>
      <c r="P106" s="128">
        <v>21904.932708058364</v>
      </c>
      <c r="Q106" s="128">
        <v>20350.401139844274</v>
      </c>
      <c r="R106" s="128">
        <v>18977.547629525001</v>
      </c>
      <c r="S106" s="128">
        <v>17489.110066375004</v>
      </c>
      <c r="T106" s="128">
        <v>16081.847389649998</v>
      </c>
      <c r="U106" s="128">
        <v>14653.508523625</v>
      </c>
      <c r="V106" s="128">
        <v>13984.252763178079</v>
      </c>
      <c r="W106" s="128">
        <v>13325.302865354372</v>
      </c>
      <c r="X106" s="128">
        <v>12428.403861398258</v>
      </c>
      <c r="Y106" s="128">
        <v>11372.570333278261</v>
      </c>
      <c r="Z106" s="128">
        <v>10366.887662445628</v>
      </c>
      <c r="AA106" s="128">
        <v>9127.9827904881004</v>
      </c>
      <c r="AB106" s="128">
        <v>7623.0145930250001</v>
      </c>
      <c r="AC106" s="128">
        <v>7238.4873338750003</v>
      </c>
      <c r="AD106" s="128">
        <v>6904.0574160249998</v>
      </c>
      <c r="AE106" s="128">
        <v>6623.2800207249984</v>
      </c>
      <c r="AF106" s="128">
        <v>6531.9144807750008</v>
      </c>
      <c r="AG106" s="128">
        <v>6366.7131438750002</v>
      </c>
      <c r="AH106" s="128">
        <v>6195.4502433999987</v>
      </c>
      <c r="AJ106" s="51"/>
    </row>
    <row r="107" spans="1:36" ht="18" customHeight="1" x14ac:dyDescent="0.2">
      <c r="A107" s="129" t="s">
        <v>100</v>
      </c>
      <c r="B107" s="102"/>
      <c r="C107" s="102"/>
      <c r="D107" s="130">
        <f>D102+D103-D104-D105+D106</f>
        <v>1378089</v>
      </c>
      <c r="E107" s="130">
        <f t="shared" ref="E107:AH107" si="34">E102+E103-E104-E105+E106</f>
        <v>1216805.8083180741</v>
      </c>
      <c r="F107" s="130">
        <f t="shared" si="34"/>
        <v>1231349.2967900974</v>
      </c>
      <c r="G107" s="130">
        <f t="shared" si="34"/>
        <v>1246101.9337582162</v>
      </c>
      <c r="H107" s="130">
        <f t="shared" si="34"/>
        <v>1273723.9420102381</v>
      </c>
      <c r="I107" s="130">
        <f t="shared" si="34"/>
        <v>1263860.8177097451</v>
      </c>
      <c r="J107" s="130">
        <f t="shared" si="34"/>
        <v>1274763.9083635225</v>
      </c>
      <c r="K107" s="130">
        <f t="shared" si="34"/>
        <v>1248948.0098400507</v>
      </c>
      <c r="L107" s="130">
        <f t="shared" si="34"/>
        <v>1214730.986571792</v>
      </c>
      <c r="M107" s="130">
        <f t="shared" si="34"/>
        <v>1175225.5624266381</v>
      </c>
      <c r="N107" s="130">
        <f t="shared" si="34"/>
        <v>1135534.0218723814</v>
      </c>
      <c r="O107" s="130">
        <f t="shared" si="34"/>
        <v>1091733.0087691844</v>
      </c>
      <c r="P107" s="130">
        <f t="shared" si="34"/>
        <v>1051765.3113137553</v>
      </c>
      <c r="Q107" s="130">
        <f t="shared" si="34"/>
        <v>982576.76615104743</v>
      </c>
      <c r="R107" s="130">
        <f t="shared" si="34"/>
        <v>911067.66163750715</v>
      </c>
      <c r="S107" s="130">
        <f t="shared" si="34"/>
        <v>839359.43127639056</v>
      </c>
      <c r="T107" s="130">
        <f t="shared" si="34"/>
        <v>764028.08933462121</v>
      </c>
      <c r="U107" s="130">
        <f t="shared" si="34"/>
        <v>680241.58356879849</v>
      </c>
      <c r="V107" s="130">
        <f t="shared" si="34"/>
        <v>642453.511048913</v>
      </c>
      <c r="W107" s="130">
        <f t="shared" si="34"/>
        <v>613196.54604036629</v>
      </c>
      <c r="X107" s="130">
        <f t="shared" si="34"/>
        <v>581395.10959011002</v>
      </c>
      <c r="Y107" s="130">
        <f t="shared" si="34"/>
        <v>546735.14935063431</v>
      </c>
      <c r="Z107" s="130">
        <f t="shared" si="34"/>
        <v>509373.64291573863</v>
      </c>
      <c r="AA107" s="130">
        <f t="shared" si="34"/>
        <v>468842.21626478405</v>
      </c>
      <c r="AB107" s="130">
        <f t="shared" si="34"/>
        <v>441408.8053347891</v>
      </c>
      <c r="AC107" s="130">
        <f t="shared" si="34"/>
        <v>420867.17330978916</v>
      </c>
      <c r="AD107" s="130">
        <f t="shared" si="34"/>
        <v>403033.00057500001</v>
      </c>
      <c r="AE107" s="130">
        <f t="shared" si="34"/>
        <v>391020.54768749996</v>
      </c>
      <c r="AF107" s="130">
        <f t="shared" si="34"/>
        <v>378692.74399999995</v>
      </c>
      <c r="AG107" s="130">
        <f t="shared" si="34"/>
        <v>365966.902</v>
      </c>
      <c r="AH107" s="130">
        <f t="shared" si="34"/>
        <v>352898.53399999999</v>
      </c>
      <c r="AJ107" s="51"/>
    </row>
    <row r="108" spans="1:36" ht="18" customHeight="1" x14ac:dyDescent="0.2">
      <c r="A108" s="13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132"/>
      <c r="AJ108" s="51"/>
    </row>
    <row r="109" spans="1:36" ht="18" customHeight="1" x14ac:dyDescent="0.2">
      <c r="A109" s="127" t="s">
        <v>101</v>
      </c>
      <c r="B109" s="46"/>
      <c r="C109" s="46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132"/>
      <c r="AJ109" s="51"/>
    </row>
    <row r="110" spans="1:36" ht="18" customHeight="1" x14ac:dyDescent="0.2">
      <c r="A110" s="127" t="s">
        <v>102</v>
      </c>
      <c r="B110" s="46"/>
      <c r="C110" s="46"/>
      <c r="D110" s="128">
        <v>2682863.3079999993</v>
      </c>
      <c r="E110" s="128">
        <v>2733318.91342451</v>
      </c>
      <c r="F110" s="128">
        <v>2838001.3254887015</v>
      </c>
      <c r="G110" s="128">
        <v>2920540.8632719996</v>
      </c>
      <c r="H110" s="128">
        <v>3003806.9022046649</v>
      </c>
      <c r="I110" s="128">
        <v>3047582.1614477397</v>
      </c>
      <c r="J110" s="128">
        <v>3114308.3640144067</v>
      </c>
      <c r="K110" s="128">
        <v>3144812.971965678</v>
      </c>
      <c r="L110" s="128">
        <v>3155559.1041493728</v>
      </c>
      <c r="M110" s="128">
        <v>3165012.6220048419</v>
      </c>
      <c r="N110" s="128">
        <v>3177088.4060497074</v>
      </c>
      <c r="O110" s="133">
        <v>3187629.5509649813</v>
      </c>
      <c r="P110" s="133">
        <v>3204439.1257289737</v>
      </c>
      <c r="Q110" s="133">
        <v>3193939.9809226356</v>
      </c>
      <c r="R110" s="133">
        <v>3183677.1984916916</v>
      </c>
      <c r="S110" s="133">
        <v>3173630.6646272726</v>
      </c>
      <c r="T110" s="133">
        <v>3163784.1260821638</v>
      </c>
      <c r="U110" s="133">
        <v>3154122.1784363389</v>
      </c>
      <c r="V110" s="133">
        <v>3204630.2181883766</v>
      </c>
      <c r="W110" s="133">
        <v>3251958.081761972</v>
      </c>
      <c r="X110" s="133">
        <v>3296277.9203763399</v>
      </c>
      <c r="Y110" s="133">
        <v>3337752.2630342273</v>
      </c>
      <c r="Z110" s="133">
        <v>3376534.5502757696</v>
      </c>
      <c r="AA110" s="133">
        <v>3412766.5236909688</v>
      </c>
      <c r="AB110" s="133">
        <v>3446585.0359652177</v>
      </c>
      <c r="AC110" s="133">
        <v>3478119.2741463543</v>
      </c>
      <c r="AD110" s="133">
        <v>3507491.1846322985</v>
      </c>
      <c r="AE110" s="133">
        <v>3534815.874534742</v>
      </c>
      <c r="AF110" s="133">
        <v>3560201.9907311206</v>
      </c>
      <c r="AG110" s="133">
        <v>3583752.0778441639</v>
      </c>
      <c r="AH110" s="134">
        <v>3605559.5538603547</v>
      </c>
      <c r="AJ110" s="51"/>
    </row>
    <row r="111" spans="1:36" ht="18" customHeight="1" x14ac:dyDescent="0.2">
      <c r="A111" s="129" t="s">
        <v>103</v>
      </c>
      <c r="B111" s="102"/>
      <c r="C111" s="102"/>
      <c r="D111" s="130">
        <f t="shared" ref="D111:AH111" si="35">SUM(D110)</f>
        <v>2682863.3079999993</v>
      </c>
      <c r="E111" s="130">
        <f t="shared" si="35"/>
        <v>2733318.91342451</v>
      </c>
      <c r="F111" s="130">
        <f t="shared" si="35"/>
        <v>2838001.3254887015</v>
      </c>
      <c r="G111" s="130">
        <f t="shared" si="35"/>
        <v>2920540.8632719996</v>
      </c>
      <c r="H111" s="130">
        <f t="shared" si="35"/>
        <v>3003806.9022046649</v>
      </c>
      <c r="I111" s="130">
        <f t="shared" si="35"/>
        <v>3047582.1614477397</v>
      </c>
      <c r="J111" s="130">
        <f t="shared" si="35"/>
        <v>3114308.3640144067</v>
      </c>
      <c r="K111" s="130">
        <f t="shared" si="35"/>
        <v>3144812.971965678</v>
      </c>
      <c r="L111" s="130">
        <f t="shared" si="35"/>
        <v>3155559.1041493728</v>
      </c>
      <c r="M111" s="130">
        <f t="shared" si="35"/>
        <v>3165012.6220048419</v>
      </c>
      <c r="N111" s="130">
        <f t="shared" si="35"/>
        <v>3177088.4060497074</v>
      </c>
      <c r="O111" s="130">
        <f t="shared" si="35"/>
        <v>3187629.5509649813</v>
      </c>
      <c r="P111" s="130">
        <f t="shared" si="35"/>
        <v>3204439.1257289737</v>
      </c>
      <c r="Q111" s="130">
        <f t="shared" si="35"/>
        <v>3193939.9809226356</v>
      </c>
      <c r="R111" s="130">
        <f t="shared" si="35"/>
        <v>3183677.1984916916</v>
      </c>
      <c r="S111" s="130">
        <f t="shared" si="35"/>
        <v>3173630.6646272726</v>
      </c>
      <c r="T111" s="130">
        <f t="shared" si="35"/>
        <v>3163784.1260821638</v>
      </c>
      <c r="U111" s="130">
        <f t="shared" si="35"/>
        <v>3154122.1784363389</v>
      </c>
      <c r="V111" s="130">
        <f t="shared" si="35"/>
        <v>3204630.2181883766</v>
      </c>
      <c r="W111" s="130">
        <f t="shared" si="35"/>
        <v>3251958.081761972</v>
      </c>
      <c r="X111" s="130">
        <f t="shared" si="35"/>
        <v>3296277.9203763399</v>
      </c>
      <c r="Y111" s="130">
        <f t="shared" si="35"/>
        <v>3337752.2630342273</v>
      </c>
      <c r="Z111" s="130">
        <f t="shared" si="35"/>
        <v>3376534.5502757696</v>
      </c>
      <c r="AA111" s="130">
        <f t="shared" si="35"/>
        <v>3412766.5236909688</v>
      </c>
      <c r="AB111" s="130">
        <f t="shared" si="35"/>
        <v>3446585.0359652177</v>
      </c>
      <c r="AC111" s="130">
        <f t="shared" si="35"/>
        <v>3478119.2741463543</v>
      </c>
      <c r="AD111" s="130">
        <f t="shared" si="35"/>
        <v>3507491.1846322985</v>
      </c>
      <c r="AE111" s="130">
        <f t="shared" si="35"/>
        <v>3534815.874534742</v>
      </c>
      <c r="AF111" s="130">
        <f t="shared" si="35"/>
        <v>3560201.9907311206</v>
      </c>
      <c r="AG111" s="130">
        <f t="shared" si="35"/>
        <v>3583752.0778441639</v>
      </c>
      <c r="AH111" s="130">
        <f t="shared" si="35"/>
        <v>3605559.5538603547</v>
      </c>
      <c r="AJ111" s="51"/>
    </row>
    <row r="112" spans="1:36" ht="18" customHeight="1" x14ac:dyDescent="0.2">
      <c r="A112" s="13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132"/>
      <c r="AJ112" s="51"/>
    </row>
    <row r="113" spans="1:36" ht="18" customHeight="1" x14ac:dyDescent="0.2">
      <c r="A113" s="127" t="s">
        <v>104</v>
      </c>
      <c r="B113" s="46"/>
      <c r="C113" s="46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132"/>
      <c r="AJ113" s="51"/>
    </row>
    <row r="114" spans="1:36" ht="18" customHeight="1" x14ac:dyDescent="0.2">
      <c r="A114" s="127" t="s">
        <v>105</v>
      </c>
      <c r="B114" s="46"/>
      <c r="C114" s="46"/>
      <c r="D114" s="128">
        <v>196938</v>
      </c>
      <c r="E114" s="128">
        <v>142045.3526340122</v>
      </c>
      <c r="F114" s="128">
        <v>140721.5179489287</v>
      </c>
      <c r="G114" s="128">
        <v>140416.78401192342</v>
      </c>
      <c r="H114" s="128">
        <v>140412.63224185989</v>
      </c>
      <c r="I114" s="128">
        <v>140756.52309794008</v>
      </c>
      <c r="J114" s="128">
        <v>139403.98998373817</v>
      </c>
      <c r="K114" s="128">
        <v>137663.81778570934</v>
      </c>
      <c r="L114" s="128">
        <v>135685.230298432</v>
      </c>
      <c r="M114" s="128">
        <v>133463.72538348311</v>
      </c>
      <c r="N114" s="128">
        <v>131022.19747780017</v>
      </c>
      <c r="O114" s="128">
        <v>128328.2993675928</v>
      </c>
      <c r="P114" s="128">
        <v>125261.59582352146</v>
      </c>
      <c r="Q114" s="128">
        <v>122191.0489783084</v>
      </c>
      <c r="R114" s="128">
        <v>119089.65144637824</v>
      </c>
      <c r="S114" s="128">
        <v>115963.88246487282</v>
      </c>
      <c r="T114" s="128">
        <v>112806.39972423024</v>
      </c>
      <c r="U114" s="128">
        <v>109616.88519831619</v>
      </c>
      <c r="V114" s="128">
        <v>106395.01791755197</v>
      </c>
      <c r="W114" s="128">
        <v>103147.55739894352</v>
      </c>
      <c r="X114" s="128">
        <v>99895.286608524999</v>
      </c>
      <c r="Y114" s="128">
        <v>96610.839814814244</v>
      </c>
      <c r="Z114" s="128">
        <v>93293.971883920909</v>
      </c>
      <c r="AA114" s="128">
        <v>89951.757610205415</v>
      </c>
      <c r="AB114" s="128">
        <v>86576.300987190567</v>
      </c>
      <c r="AC114" s="128">
        <v>83154.323288094078</v>
      </c>
      <c r="AD114" s="128">
        <v>79697.651127583813</v>
      </c>
      <c r="AE114" s="128">
        <v>76205.94206757033</v>
      </c>
      <c r="AF114" s="128">
        <v>72678.870175451244</v>
      </c>
      <c r="AG114" s="128">
        <v>69090.726018514659</v>
      </c>
      <c r="AH114" s="128">
        <v>65473.507871218157</v>
      </c>
      <c r="AJ114" s="51"/>
    </row>
    <row r="115" spans="1:36" ht="18" customHeight="1" x14ac:dyDescent="0.2">
      <c r="A115" s="127" t="s">
        <v>106</v>
      </c>
      <c r="B115" s="46"/>
      <c r="C115" s="46"/>
      <c r="D115" s="128">
        <v>56350</v>
      </c>
      <c r="E115" s="128">
        <v>56350</v>
      </c>
      <c r="F115" s="128">
        <v>56350</v>
      </c>
      <c r="G115" s="128">
        <v>56350</v>
      </c>
      <c r="H115" s="128">
        <v>56350</v>
      </c>
      <c r="I115" s="128">
        <v>56350</v>
      </c>
      <c r="J115" s="128">
        <v>56350</v>
      </c>
      <c r="K115" s="128">
        <v>56350</v>
      </c>
      <c r="L115" s="128">
        <v>56350</v>
      </c>
      <c r="M115" s="128">
        <v>56350</v>
      </c>
      <c r="N115" s="128">
        <v>56350</v>
      </c>
      <c r="O115" s="128">
        <v>56350</v>
      </c>
      <c r="P115" s="128">
        <v>56350</v>
      </c>
      <c r="Q115" s="128">
        <v>56350</v>
      </c>
      <c r="R115" s="128">
        <v>56350</v>
      </c>
      <c r="S115" s="128">
        <v>56350</v>
      </c>
      <c r="T115" s="128">
        <v>56350</v>
      </c>
      <c r="U115" s="128">
        <v>56350</v>
      </c>
      <c r="V115" s="128">
        <v>56350</v>
      </c>
      <c r="W115" s="128">
        <v>56350</v>
      </c>
      <c r="X115" s="128">
        <v>56350</v>
      </c>
      <c r="Y115" s="128">
        <v>56350</v>
      </c>
      <c r="Z115" s="128">
        <v>56350</v>
      </c>
      <c r="AA115" s="128">
        <v>56350</v>
      </c>
      <c r="AB115" s="128">
        <v>56350</v>
      </c>
      <c r="AC115" s="128">
        <v>56350</v>
      </c>
      <c r="AD115" s="128">
        <v>56350</v>
      </c>
      <c r="AE115" s="128">
        <v>56350</v>
      </c>
      <c r="AF115" s="128">
        <v>56350</v>
      </c>
      <c r="AG115" s="128">
        <v>56350</v>
      </c>
      <c r="AH115" s="128">
        <v>56350</v>
      </c>
      <c r="AJ115" s="51"/>
    </row>
    <row r="116" spans="1:36" ht="18" customHeight="1" x14ac:dyDescent="0.2">
      <c r="A116" s="127" t="s">
        <v>107</v>
      </c>
      <c r="B116" s="46"/>
      <c r="C116" s="46"/>
      <c r="D116" s="128">
        <v>37101</v>
      </c>
      <c r="E116" s="128">
        <v>41522.563991265793</v>
      </c>
      <c r="F116" s="128">
        <v>40246.61797057162</v>
      </c>
      <c r="G116" s="128">
        <v>40776.086188922971</v>
      </c>
      <c r="H116" s="128">
        <v>41241.564572991178</v>
      </c>
      <c r="I116" s="128">
        <v>41717.633418441961</v>
      </c>
      <c r="J116" s="128">
        <v>42432.019756296126</v>
      </c>
      <c r="K116" s="128">
        <v>42978.025019596986</v>
      </c>
      <c r="L116" s="128">
        <v>43535.944891290856</v>
      </c>
      <c r="M116" s="128">
        <v>44106.056332510125</v>
      </c>
      <c r="N116" s="128">
        <v>44688.643310730811</v>
      </c>
      <c r="O116" s="128">
        <v>45283.99700042828</v>
      </c>
      <c r="P116" s="128">
        <v>45882.471723980401</v>
      </c>
      <c r="Q116" s="128">
        <v>46481.12066912523</v>
      </c>
      <c r="R116" s="128">
        <v>47092.366633525548</v>
      </c>
      <c r="S116" s="128">
        <v>47716.933477229089</v>
      </c>
      <c r="T116" s="128">
        <v>48354.661233661871</v>
      </c>
      <c r="U116" s="128">
        <v>49005.836402113033</v>
      </c>
      <c r="V116" s="128">
        <v>49670.751822019527</v>
      </c>
      <c r="W116" s="128">
        <v>50350.176342587118</v>
      </c>
      <c r="X116" s="128">
        <v>51043.956571617455</v>
      </c>
      <c r="Y116" s="128">
        <v>51752.405396197217</v>
      </c>
      <c r="Z116" s="128">
        <v>52475.842631012783</v>
      </c>
      <c r="AA116" s="128">
        <v>53215.085509682824</v>
      </c>
      <c r="AB116" s="128">
        <v>53969.98857090337</v>
      </c>
      <c r="AC116" s="128">
        <v>54740.893529924077</v>
      </c>
      <c r="AD116" s="128">
        <v>55528.149671560823</v>
      </c>
      <c r="AE116" s="128">
        <v>56332.114019129469</v>
      </c>
      <c r="AF116" s="128">
        <v>57153.151507163449</v>
      </c>
      <c r="AG116" s="128">
        <v>57991.635158000376</v>
      </c>
      <c r="AH116" s="128">
        <v>58848.475624051818</v>
      </c>
      <c r="AJ116" s="51"/>
    </row>
    <row r="117" spans="1:36" ht="18" customHeight="1" x14ac:dyDescent="0.2">
      <c r="A117" s="129" t="s">
        <v>108</v>
      </c>
      <c r="B117" s="102"/>
      <c r="C117" s="102"/>
      <c r="D117" s="130">
        <f t="shared" ref="D117:AH117" si="36">D114-D115-D116</f>
        <v>103487</v>
      </c>
      <c r="E117" s="130">
        <f t="shared" si="36"/>
        <v>44172.788642746411</v>
      </c>
      <c r="F117" s="130">
        <f t="shared" si="36"/>
        <v>44124.899978357076</v>
      </c>
      <c r="G117" s="130">
        <f t="shared" si="36"/>
        <v>43290.697823000446</v>
      </c>
      <c r="H117" s="130">
        <f t="shared" si="36"/>
        <v>42821.067668868709</v>
      </c>
      <c r="I117" s="130">
        <f t="shared" si="36"/>
        <v>42688.889679498119</v>
      </c>
      <c r="J117" s="130">
        <f t="shared" si="36"/>
        <v>40621.970227442042</v>
      </c>
      <c r="K117" s="130">
        <f t="shared" si="36"/>
        <v>38335.792766112354</v>
      </c>
      <c r="L117" s="130">
        <f t="shared" si="36"/>
        <v>35799.285407141142</v>
      </c>
      <c r="M117" s="130">
        <f t="shared" si="36"/>
        <v>33007.669050972981</v>
      </c>
      <c r="N117" s="130">
        <f t="shared" si="36"/>
        <v>29983.554167069364</v>
      </c>
      <c r="O117" s="130">
        <f t="shared" si="36"/>
        <v>26694.302367164521</v>
      </c>
      <c r="P117" s="130">
        <f t="shared" si="36"/>
        <v>23029.124099541063</v>
      </c>
      <c r="Q117" s="130">
        <f t="shared" si="36"/>
        <v>19359.928309183175</v>
      </c>
      <c r="R117" s="130">
        <f t="shared" si="36"/>
        <v>15647.284812852689</v>
      </c>
      <c r="S117" s="130">
        <f t="shared" si="36"/>
        <v>11896.948987643729</v>
      </c>
      <c r="T117" s="130">
        <f t="shared" si="36"/>
        <v>8101.7384905683721</v>
      </c>
      <c r="U117" s="130">
        <f t="shared" si="36"/>
        <v>4261.0487962031548</v>
      </c>
      <c r="V117" s="130">
        <f t="shared" si="36"/>
        <v>374.26609553244634</v>
      </c>
      <c r="W117" s="130">
        <f t="shared" si="36"/>
        <v>-3552.6189436435961</v>
      </c>
      <c r="X117" s="130">
        <f t="shared" si="36"/>
        <v>-7498.6699630924559</v>
      </c>
      <c r="Y117" s="130">
        <f t="shared" si="36"/>
        <v>-11491.565581382973</v>
      </c>
      <c r="Z117" s="130">
        <f t="shared" si="36"/>
        <v>-15531.870747091874</v>
      </c>
      <c r="AA117" s="130">
        <f t="shared" si="36"/>
        <v>-19613.327899477408</v>
      </c>
      <c r="AB117" s="130">
        <f t="shared" si="36"/>
        <v>-23743.687583712803</v>
      </c>
      <c r="AC117" s="130">
        <f t="shared" si="36"/>
        <v>-27936.570241829999</v>
      </c>
      <c r="AD117" s="130">
        <f t="shared" si="36"/>
        <v>-32180.49854397701</v>
      </c>
      <c r="AE117" s="130">
        <f t="shared" si="36"/>
        <v>-36476.171951559139</v>
      </c>
      <c r="AF117" s="130">
        <f t="shared" si="36"/>
        <v>-40824.281331712205</v>
      </c>
      <c r="AG117" s="130">
        <f t="shared" si="36"/>
        <v>-45250.909139485717</v>
      </c>
      <c r="AH117" s="130">
        <f t="shared" si="36"/>
        <v>-49724.967752833662</v>
      </c>
      <c r="AJ117" s="51"/>
    </row>
    <row r="118" spans="1:36" ht="18" customHeight="1" x14ac:dyDescent="0.2">
      <c r="A118" s="13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132"/>
      <c r="AJ118" s="51"/>
    </row>
    <row r="119" spans="1:36" ht="18" customHeight="1" x14ac:dyDescent="0.2">
      <c r="A119" s="127" t="s">
        <v>109</v>
      </c>
      <c r="B119" s="46"/>
      <c r="C119" s="46"/>
      <c r="D119" s="128">
        <f>D111+D117</f>
        <v>2786350.3079999993</v>
      </c>
      <c r="E119" s="128">
        <f t="shared" ref="E119:AH119" si="37">E111+E117</f>
        <v>2777491.7020672564</v>
      </c>
      <c r="F119" s="128">
        <f t="shared" si="37"/>
        <v>2882126.2254670584</v>
      </c>
      <c r="G119" s="128">
        <f t="shared" si="37"/>
        <v>2963831.5610950002</v>
      </c>
      <c r="H119" s="128">
        <f t="shared" si="37"/>
        <v>3046627.9698735336</v>
      </c>
      <c r="I119" s="128">
        <f t="shared" si="37"/>
        <v>3090271.0511272377</v>
      </c>
      <c r="J119" s="128">
        <f t="shared" si="37"/>
        <v>3154930.3342418489</v>
      </c>
      <c r="K119" s="128">
        <f t="shared" si="37"/>
        <v>3183148.7647317904</v>
      </c>
      <c r="L119" s="128">
        <f t="shared" si="37"/>
        <v>3191358.3895565141</v>
      </c>
      <c r="M119" s="128">
        <f t="shared" si="37"/>
        <v>3198020.2910558148</v>
      </c>
      <c r="N119" s="128">
        <f t="shared" si="37"/>
        <v>3207071.9602167769</v>
      </c>
      <c r="O119" s="128">
        <f t="shared" si="37"/>
        <v>3214323.8533321461</v>
      </c>
      <c r="P119" s="128">
        <f t="shared" si="37"/>
        <v>3227468.2498285146</v>
      </c>
      <c r="Q119" s="128">
        <f t="shared" si="37"/>
        <v>3213299.9092318187</v>
      </c>
      <c r="R119" s="128">
        <f t="shared" si="37"/>
        <v>3199324.4833045444</v>
      </c>
      <c r="S119" s="128">
        <f t="shared" si="37"/>
        <v>3185527.6136149163</v>
      </c>
      <c r="T119" s="128">
        <f t="shared" si="37"/>
        <v>3171885.8645727322</v>
      </c>
      <c r="U119" s="128">
        <f t="shared" si="37"/>
        <v>3158383.2272325419</v>
      </c>
      <c r="V119" s="128">
        <f t="shared" si="37"/>
        <v>3205004.4842839092</v>
      </c>
      <c r="W119" s="128">
        <f t="shared" si="37"/>
        <v>3248405.4628183283</v>
      </c>
      <c r="X119" s="128">
        <f t="shared" si="37"/>
        <v>3288779.2504132474</v>
      </c>
      <c r="Y119" s="128">
        <f t="shared" si="37"/>
        <v>3326260.6974528441</v>
      </c>
      <c r="Z119" s="128">
        <f t="shared" si="37"/>
        <v>3361002.6795286778</v>
      </c>
      <c r="AA119" s="128">
        <f t="shared" si="37"/>
        <v>3393153.1957914913</v>
      </c>
      <c r="AB119" s="128">
        <f t="shared" si="37"/>
        <v>3422841.3483815049</v>
      </c>
      <c r="AC119" s="128">
        <f t="shared" si="37"/>
        <v>3450182.7039045244</v>
      </c>
      <c r="AD119" s="128">
        <f t="shared" si="37"/>
        <v>3475310.6860883217</v>
      </c>
      <c r="AE119" s="128">
        <f t="shared" si="37"/>
        <v>3498339.7025831826</v>
      </c>
      <c r="AF119" s="128">
        <f t="shared" si="37"/>
        <v>3519377.7093994082</v>
      </c>
      <c r="AG119" s="128">
        <f t="shared" si="37"/>
        <v>3538501.1687046783</v>
      </c>
      <c r="AH119" s="128">
        <f t="shared" si="37"/>
        <v>3555834.5861075209</v>
      </c>
      <c r="AJ119" s="51"/>
    </row>
    <row r="120" spans="1:36" ht="18" customHeight="1" x14ac:dyDescent="0.2">
      <c r="A120" s="13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132"/>
      <c r="AJ120" s="51"/>
    </row>
    <row r="121" spans="1:36" s="56" customFormat="1" ht="18" customHeight="1" thickBot="1" x14ac:dyDescent="0.3">
      <c r="A121" s="135" t="s">
        <v>94</v>
      </c>
      <c r="B121" s="136"/>
      <c r="C121" s="136"/>
      <c r="D121" s="137">
        <f>D107/D119</f>
        <v>0.49458569370955074</v>
      </c>
      <c r="E121" s="137">
        <f t="shared" ref="E121:AH121" si="38">E107/E119</f>
        <v>0.43809520921787776</v>
      </c>
      <c r="F121" s="137">
        <f t="shared" si="38"/>
        <v>0.42723642216279167</v>
      </c>
      <c r="G121" s="137">
        <f t="shared" si="38"/>
        <v>0.42043615099970072</v>
      </c>
      <c r="H121" s="137">
        <f t="shared" si="38"/>
        <v>0.41807662589768407</v>
      </c>
      <c r="I121" s="137">
        <f t="shared" si="38"/>
        <v>0.40898057057122117</v>
      </c>
      <c r="J121" s="137">
        <f t="shared" si="38"/>
        <v>0.40405453474770842</v>
      </c>
      <c r="K121" s="137">
        <f t="shared" si="38"/>
        <v>0.3923624379978628</v>
      </c>
      <c r="L121" s="137">
        <f t="shared" si="38"/>
        <v>0.38063132945109202</v>
      </c>
      <c r="M121" s="137">
        <f t="shared" si="38"/>
        <v>0.36748533638560549</v>
      </c>
      <c r="N121" s="137">
        <f t="shared" si="38"/>
        <v>0.35407188736595324</v>
      </c>
      <c r="O121" s="137">
        <f t="shared" si="38"/>
        <v>0.33964623932881982</v>
      </c>
      <c r="P121" s="137">
        <f t="shared" si="38"/>
        <v>0.32587936732441564</v>
      </c>
      <c r="Q121" s="137">
        <f t="shared" si="38"/>
        <v>0.30578433196605831</v>
      </c>
      <c r="R121" s="137">
        <f t="shared" si="38"/>
        <v>0.28476875865260037</v>
      </c>
      <c r="S121" s="137">
        <f t="shared" si="38"/>
        <v>0.2634914943725416</v>
      </c>
      <c r="T121" s="137">
        <f t="shared" si="38"/>
        <v>0.24087502575933303</v>
      </c>
      <c r="U121" s="137">
        <f t="shared" si="38"/>
        <v>0.21537651849957548</v>
      </c>
      <c r="V121" s="137">
        <f t="shared" si="38"/>
        <v>0.20045323312315294</v>
      </c>
      <c r="W121" s="137">
        <f t="shared" si="38"/>
        <v>0.18876847519778359</v>
      </c>
      <c r="X121" s="137">
        <f t="shared" si="38"/>
        <v>0.17678143326799922</v>
      </c>
      <c r="Y121" s="137">
        <f t="shared" si="38"/>
        <v>0.16436930207223641</v>
      </c>
      <c r="Z121" s="137">
        <f t="shared" si="38"/>
        <v>0.15155407224702641</v>
      </c>
      <c r="AA121" s="137">
        <f t="shared" si="38"/>
        <v>0.13817301760683437</v>
      </c>
      <c r="AB121" s="137">
        <f t="shared" si="38"/>
        <v>0.12895976190760633</v>
      </c>
      <c r="AC121" s="137">
        <f t="shared" si="38"/>
        <v>0.12198402502960193</v>
      </c>
      <c r="AD121" s="137">
        <f t="shared" si="38"/>
        <v>0.11597035113676088</v>
      </c>
      <c r="AE121" s="137">
        <f t="shared" si="38"/>
        <v>0.11177317840196292</v>
      </c>
      <c r="AF121" s="137">
        <f t="shared" si="38"/>
        <v>0.1076021885882277</v>
      </c>
      <c r="AG121" s="137">
        <f t="shared" si="38"/>
        <v>0.10342427048963437</v>
      </c>
      <c r="AH121" s="137">
        <f t="shared" si="38"/>
        <v>9.924492420956757E-2</v>
      </c>
      <c r="AJ121" s="121"/>
    </row>
    <row r="122" spans="1:36" ht="18" customHeight="1" thickBot="1" x14ac:dyDescent="0.25">
      <c r="A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J122" s="51"/>
    </row>
    <row r="123" spans="1:36" ht="18" customHeight="1" x14ac:dyDescent="0.25">
      <c r="A123" s="138" t="s">
        <v>110</v>
      </c>
      <c r="B123" s="139"/>
      <c r="C123" s="139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6"/>
      <c r="AJ123" s="51"/>
    </row>
    <row r="124" spans="1:36" ht="18" customHeight="1" x14ac:dyDescent="0.2">
      <c r="A124" s="127" t="s">
        <v>111</v>
      </c>
      <c r="B124" s="46"/>
      <c r="C124" s="46"/>
      <c r="D124" s="128">
        <v>1477620</v>
      </c>
      <c r="E124" s="128">
        <v>1282750</v>
      </c>
      <c r="F124" s="128">
        <v>1265315</v>
      </c>
      <c r="G124" s="128">
        <v>1277540.388</v>
      </c>
      <c r="H124" s="128">
        <v>1286962.466</v>
      </c>
      <c r="I124" s="128">
        <v>1299992.659</v>
      </c>
      <c r="J124" s="128">
        <v>1271908.2100000002</v>
      </c>
      <c r="K124" s="128">
        <v>1278774.1840000001</v>
      </c>
      <c r="L124" s="128">
        <v>1254133.3260000001</v>
      </c>
      <c r="M124" s="128">
        <v>1220527.554</v>
      </c>
      <c r="N124" s="128">
        <v>1181229.6879999998</v>
      </c>
      <c r="O124" s="133">
        <v>1136539.155</v>
      </c>
      <c r="P124" s="133">
        <v>1097277.8360000001</v>
      </c>
      <c r="Q124" s="133">
        <v>1057294.2139999999</v>
      </c>
      <c r="R124" s="133">
        <v>986199.01099999994</v>
      </c>
      <c r="S124" s="133">
        <v>914586.94899999991</v>
      </c>
      <c r="T124" s="133">
        <v>839263.29599999986</v>
      </c>
      <c r="U124" s="133">
        <v>755428.05099999998</v>
      </c>
      <c r="V124" s="133">
        <v>671786.25599999994</v>
      </c>
      <c r="W124" s="133">
        <v>628012.72899999993</v>
      </c>
      <c r="X124" s="133">
        <v>600475.13799999992</v>
      </c>
      <c r="Y124" s="133">
        <v>572163.28499999992</v>
      </c>
      <c r="Z124" s="133">
        <v>535859.52099999995</v>
      </c>
      <c r="AA124" s="133">
        <v>508409.97600000008</v>
      </c>
      <c r="AB124" s="133">
        <v>514522.81399999995</v>
      </c>
      <c r="AC124" s="133">
        <v>493913.02100000001</v>
      </c>
      <c r="AD124" s="133">
        <v>476015.62099999998</v>
      </c>
      <c r="AE124" s="133">
        <v>463938.18299999996</v>
      </c>
      <c r="AF124" s="133">
        <v>451542.74399999995</v>
      </c>
      <c r="AG124" s="133">
        <v>438816.902</v>
      </c>
      <c r="AH124" s="134">
        <v>425748.53399999999</v>
      </c>
      <c r="AJ124" s="51"/>
    </row>
    <row r="125" spans="1:36" ht="18" customHeight="1" x14ac:dyDescent="0.2">
      <c r="A125" s="127" t="s">
        <v>112</v>
      </c>
      <c r="B125" s="46"/>
      <c r="C125" s="46"/>
      <c r="D125" s="128">
        <v>51720</v>
      </c>
      <c r="E125" s="128">
        <v>54705</v>
      </c>
      <c r="F125" s="128">
        <v>17435</v>
      </c>
      <c r="G125" s="128">
        <v>20642.856</v>
      </c>
      <c r="H125" s="128">
        <v>25891.412</v>
      </c>
      <c r="I125" s="128">
        <v>40987.042000000001</v>
      </c>
      <c r="J125" s="128">
        <v>59551.858999999997</v>
      </c>
      <c r="K125" s="128">
        <v>64277.913</v>
      </c>
      <c r="L125" s="128">
        <v>63447.466999999997</v>
      </c>
      <c r="M125" s="128">
        <v>63309.167999999998</v>
      </c>
      <c r="N125" s="128">
        <v>63546.120999999999</v>
      </c>
      <c r="O125" s="133">
        <v>68906.014999999999</v>
      </c>
      <c r="P125" s="133">
        <v>64674.837</v>
      </c>
      <c r="Q125" s="133">
        <v>65007.826999999997</v>
      </c>
      <c r="R125" s="133">
        <v>71095.202999999994</v>
      </c>
      <c r="S125" s="133">
        <v>71612.062000000005</v>
      </c>
      <c r="T125" s="133">
        <v>75323.653000000006</v>
      </c>
      <c r="U125" s="133">
        <v>83835.244999999995</v>
      </c>
      <c r="V125" s="133">
        <v>83641.794999999998</v>
      </c>
      <c r="W125" s="133">
        <v>85223.558000000005</v>
      </c>
      <c r="X125" s="133">
        <v>83450.642999999996</v>
      </c>
      <c r="Y125" s="133">
        <v>79843.349000000002</v>
      </c>
      <c r="Z125" s="133">
        <v>79998.978000000003</v>
      </c>
      <c r="AA125" s="133">
        <v>69994.383000000002</v>
      </c>
      <c r="AB125" s="133">
        <v>23175.447</v>
      </c>
      <c r="AC125" s="133">
        <v>20609.793000000001</v>
      </c>
      <c r="AD125" s="133">
        <v>17897.400000000001</v>
      </c>
      <c r="AE125" s="133">
        <v>12077.438</v>
      </c>
      <c r="AF125" s="133">
        <v>12395.439</v>
      </c>
      <c r="AG125" s="133">
        <v>12725.842000000001</v>
      </c>
      <c r="AH125" s="134">
        <v>13068.368</v>
      </c>
      <c r="AJ125" s="51"/>
    </row>
    <row r="126" spans="1:36" ht="18" customHeight="1" x14ac:dyDescent="0.2">
      <c r="A126" s="127" t="s">
        <v>113</v>
      </c>
      <c r="B126" s="46"/>
      <c r="C126" s="46"/>
      <c r="D126" s="128">
        <v>3000</v>
      </c>
      <c r="E126" s="128">
        <v>5000</v>
      </c>
      <c r="F126" s="128">
        <v>37236.770467050061</v>
      </c>
      <c r="G126" s="128">
        <v>39672.236562602026</v>
      </c>
      <c r="H126" s="128">
        <v>58301.167870933088</v>
      </c>
      <c r="I126" s="128">
        <v>35841.539895284674</v>
      </c>
      <c r="J126" s="128">
        <v>75359.309814168242</v>
      </c>
      <c r="K126" s="128">
        <v>43151.383404645196</v>
      </c>
      <c r="L126" s="128">
        <v>34084.58317852694</v>
      </c>
      <c r="M126" s="128">
        <v>28651.260310511527</v>
      </c>
      <c r="N126" s="128">
        <v>28618.619350731649</v>
      </c>
      <c r="O126" s="133">
        <v>29811.865100053692</v>
      </c>
      <c r="P126" s="133">
        <v>29424.108250418154</v>
      </c>
      <c r="Q126" s="133">
        <v>303.2887172137489</v>
      </c>
      <c r="R126" s="133">
        <v>0</v>
      </c>
      <c r="S126" s="133">
        <v>0</v>
      </c>
      <c r="T126" s="133">
        <v>0</v>
      </c>
      <c r="U126" s="133">
        <v>0</v>
      </c>
      <c r="V126" s="133">
        <v>45784.230621404189</v>
      </c>
      <c r="W126" s="133">
        <v>60189.40047647048</v>
      </c>
      <c r="X126" s="133">
        <v>55825.370762426239</v>
      </c>
      <c r="Y126" s="133">
        <v>48020.432337710459</v>
      </c>
      <c r="Z126" s="133">
        <v>46874.661381166676</v>
      </c>
      <c r="AA126" s="133">
        <v>33671.135399801264</v>
      </c>
      <c r="AB126" s="133">
        <v>0</v>
      </c>
      <c r="AC126" s="133">
        <v>0</v>
      </c>
      <c r="AD126" s="133">
        <v>0</v>
      </c>
      <c r="AE126" s="133">
        <v>0</v>
      </c>
      <c r="AF126" s="133">
        <v>0</v>
      </c>
      <c r="AG126" s="133">
        <v>0</v>
      </c>
      <c r="AH126" s="134">
        <v>0</v>
      </c>
      <c r="AJ126" s="51"/>
    </row>
    <row r="127" spans="1:36" ht="18" customHeight="1" x14ac:dyDescent="0.2">
      <c r="A127" s="127" t="s">
        <v>95</v>
      </c>
      <c r="B127" s="46"/>
      <c r="C127" s="46"/>
      <c r="D127" s="128">
        <f>SUM(D124:D126)</f>
        <v>1532340</v>
      </c>
      <c r="E127" s="128">
        <f t="shared" ref="E127:AH127" si="39">SUM(E124:E126)</f>
        <v>1342455</v>
      </c>
      <c r="F127" s="128">
        <f t="shared" si="39"/>
        <v>1319986.7704670501</v>
      </c>
      <c r="G127" s="128">
        <f t="shared" si="39"/>
        <v>1337855.4805626019</v>
      </c>
      <c r="H127" s="128">
        <f t="shared" si="39"/>
        <v>1371155.0458709332</v>
      </c>
      <c r="I127" s="128">
        <f t="shared" si="39"/>
        <v>1376821.2408952846</v>
      </c>
      <c r="J127" s="128">
        <f t="shared" si="39"/>
        <v>1406819.3788141683</v>
      </c>
      <c r="K127" s="128">
        <f t="shared" si="39"/>
        <v>1386203.4804046452</v>
      </c>
      <c r="L127" s="128">
        <f t="shared" si="39"/>
        <v>1351665.376178527</v>
      </c>
      <c r="M127" s="128">
        <f t="shared" si="39"/>
        <v>1312487.9823105116</v>
      </c>
      <c r="N127" s="128">
        <f t="shared" si="39"/>
        <v>1273394.4283507315</v>
      </c>
      <c r="O127" s="133">
        <f t="shared" si="39"/>
        <v>1235257.0351000535</v>
      </c>
      <c r="P127" s="133">
        <f t="shared" si="39"/>
        <v>1191376.7812504184</v>
      </c>
      <c r="Q127" s="133">
        <f t="shared" si="39"/>
        <v>1122605.3297172138</v>
      </c>
      <c r="R127" s="133">
        <f t="shared" si="39"/>
        <v>1057294.2139999999</v>
      </c>
      <c r="S127" s="133">
        <f t="shared" si="39"/>
        <v>986199.01099999994</v>
      </c>
      <c r="T127" s="133">
        <f t="shared" si="39"/>
        <v>914586.94899999991</v>
      </c>
      <c r="U127" s="133">
        <f t="shared" si="39"/>
        <v>839263.29599999997</v>
      </c>
      <c r="V127" s="133">
        <f t="shared" si="39"/>
        <v>801212.28162140423</v>
      </c>
      <c r="W127" s="133">
        <f t="shared" si="39"/>
        <v>773425.68747647037</v>
      </c>
      <c r="X127" s="133">
        <f t="shared" si="39"/>
        <v>739751.15176242625</v>
      </c>
      <c r="Y127" s="133">
        <f t="shared" si="39"/>
        <v>700027.06633771048</v>
      </c>
      <c r="Z127" s="133">
        <f t="shared" si="39"/>
        <v>662733.16038116661</v>
      </c>
      <c r="AA127" s="133">
        <f t="shared" si="39"/>
        <v>612075.49439980136</v>
      </c>
      <c r="AB127" s="133">
        <f t="shared" si="39"/>
        <v>537698.26099999994</v>
      </c>
      <c r="AC127" s="133">
        <f t="shared" si="39"/>
        <v>514522.81400000001</v>
      </c>
      <c r="AD127" s="133">
        <f t="shared" si="39"/>
        <v>493913.02100000001</v>
      </c>
      <c r="AE127" s="133">
        <f t="shared" si="39"/>
        <v>476015.62099999998</v>
      </c>
      <c r="AF127" s="133">
        <f t="shared" si="39"/>
        <v>463938.18299999996</v>
      </c>
      <c r="AG127" s="133">
        <f t="shared" si="39"/>
        <v>451542.74400000001</v>
      </c>
      <c r="AH127" s="134">
        <f t="shared" si="39"/>
        <v>438816.902</v>
      </c>
      <c r="AJ127" s="51"/>
    </row>
    <row r="128" spans="1:36" ht="18" customHeight="1" x14ac:dyDescent="0.2">
      <c r="A128" s="127" t="s">
        <v>114</v>
      </c>
      <c r="B128" s="46"/>
      <c r="C128" s="46"/>
      <c r="D128" s="128">
        <v>1585324.4579999994</v>
      </c>
      <c r="E128" s="128">
        <v>1657490.5635266507</v>
      </c>
      <c r="F128" s="128">
        <v>1725960.3076006644</v>
      </c>
      <c r="G128" s="128">
        <v>1786125.2617254704</v>
      </c>
      <c r="H128" s="128">
        <v>1841875.0516746109</v>
      </c>
      <c r="I128" s="128">
        <v>1893919.6309300978</v>
      </c>
      <c r="J128" s="128">
        <v>1944861.1766220233</v>
      </c>
      <c r="K128" s="128">
        <v>1993307.1836671806</v>
      </c>
      <c r="L128" s="128">
        <v>2041609.3451891225</v>
      </c>
      <c r="M128" s="128">
        <v>2091798.216430496</v>
      </c>
      <c r="N128" s="128">
        <v>2143981.9599406323</v>
      </c>
      <c r="O128" s="133">
        <v>2198001.4291460877</v>
      </c>
      <c r="P128" s="133">
        <v>2253596.1693074182</v>
      </c>
      <c r="Q128" s="133">
        <v>2310812.7315865443</v>
      </c>
      <c r="R128" s="133">
        <v>2371423.5603898843</v>
      </c>
      <c r="S128" s="133">
        <v>2435673.1458595213</v>
      </c>
      <c r="T128" s="133">
        <v>2503511.6635909602</v>
      </c>
      <c r="U128" s="133">
        <v>2575028.6102268617</v>
      </c>
      <c r="V128" s="133">
        <v>2650341.2132641566</v>
      </c>
      <c r="W128" s="133">
        <v>2724495.7585346573</v>
      </c>
      <c r="X128" s="133">
        <v>2798220.4664002028</v>
      </c>
      <c r="Y128" s="133">
        <v>2874659.4748135041</v>
      </c>
      <c r="Z128" s="133">
        <v>2951076.945249415</v>
      </c>
      <c r="AA128" s="133">
        <v>3028146.5471855747</v>
      </c>
      <c r="AB128" s="133">
        <v>3106489.7159768972</v>
      </c>
      <c r="AC128" s="133">
        <v>3183825.3267692872</v>
      </c>
      <c r="AD128" s="133">
        <v>3260107.2912425846</v>
      </c>
      <c r="AE128" s="133">
        <v>3335286.8959515379</v>
      </c>
      <c r="AF128" s="133">
        <v>3409037.1233149422</v>
      </c>
      <c r="AG128" s="133">
        <v>3481408.6116061849</v>
      </c>
      <c r="AH128" s="134">
        <v>3552495.9517581873</v>
      </c>
      <c r="AJ128" s="51"/>
    </row>
    <row r="129" spans="1:36" ht="18" customHeight="1" x14ac:dyDescent="0.2">
      <c r="A129" s="127" t="s">
        <v>115</v>
      </c>
      <c r="B129" s="46"/>
      <c r="C129" s="46"/>
      <c r="D129" s="128">
        <f>SUM(D127:D128)</f>
        <v>3117664.4579999996</v>
      </c>
      <c r="E129" s="128">
        <f t="shared" ref="E129:AH129" si="40">SUM(E127:E128)</f>
        <v>2999945.5635266509</v>
      </c>
      <c r="F129" s="128">
        <f t="shared" si="40"/>
        <v>3045947.0780677143</v>
      </c>
      <c r="G129" s="128">
        <f t="shared" si="40"/>
        <v>3123980.7422880726</v>
      </c>
      <c r="H129" s="128">
        <f t="shared" si="40"/>
        <v>3213030.0975455442</v>
      </c>
      <c r="I129" s="128">
        <f t="shared" si="40"/>
        <v>3270740.8718253821</v>
      </c>
      <c r="J129" s="128">
        <f t="shared" si="40"/>
        <v>3351680.5554361916</v>
      </c>
      <c r="K129" s="128">
        <f t="shared" si="40"/>
        <v>3379510.6640718258</v>
      </c>
      <c r="L129" s="128">
        <f t="shared" si="40"/>
        <v>3393274.7213676497</v>
      </c>
      <c r="M129" s="128">
        <f t="shared" si="40"/>
        <v>3404286.1987410076</v>
      </c>
      <c r="N129" s="128">
        <f t="shared" si="40"/>
        <v>3417376.3882913636</v>
      </c>
      <c r="O129" s="133">
        <f t="shared" si="40"/>
        <v>3433258.4642461413</v>
      </c>
      <c r="P129" s="133">
        <f t="shared" si="40"/>
        <v>3444972.9505578363</v>
      </c>
      <c r="Q129" s="133">
        <f t="shared" si="40"/>
        <v>3433418.0613037581</v>
      </c>
      <c r="R129" s="133">
        <f t="shared" si="40"/>
        <v>3428717.7743898844</v>
      </c>
      <c r="S129" s="133">
        <f t="shared" si="40"/>
        <v>3421872.1568595213</v>
      </c>
      <c r="T129" s="133">
        <f t="shared" si="40"/>
        <v>3418098.6125909602</v>
      </c>
      <c r="U129" s="133">
        <f t="shared" si="40"/>
        <v>3414291.9062268618</v>
      </c>
      <c r="V129" s="133">
        <f t="shared" si="40"/>
        <v>3451553.4948855611</v>
      </c>
      <c r="W129" s="133">
        <f t="shared" si="40"/>
        <v>3497921.4460111279</v>
      </c>
      <c r="X129" s="133">
        <f t="shared" si="40"/>
        <v>3537971.6181626292</v>
      </c>
      <c r="Y129" s="133">
        <f t="shared" si="40"/>
        <v>3574686.5411512144</v>
      </c>
      <c r="Z129" s="133">
        <f t="shared" si="40"/>
        <v>3613810.1056305817</v>
      </c>
      <c r="AA129" s="133">
        <f t="shared" si="40"/>
        <v>3640222.041585376</v>
      </c>
      <c r="AB129" s="133">
        <f t="shared" si="40"/>
        <v>3644187.9769768971</v>
      </c>
      <c r="AC129" s="133">
        <f t="shared" si="40"/>
        <v>3698348.140769287</v>
      </c>
      <c r="AD129" s="133">
        <f t="shared" si="40"/>
        <v>3754020.3122425848</v>
      </c>
      <c r="AE129" s="133">
        <f t="shared" si="40"/>
        <v>3811302.5169515377</v>
      </c>
      <c r="AF129" s="133">
        <f t="shared" si="40"/>
        <v>3872975.3063149424</v>
      </c>
      <c r="AG129" s="133">
        <f t="shared" si="40"/>
        <v>3932951.3556061848</v>
      </c>
      <c r="AH129" s="134">
        <f t="shared" si="40"/>
        <v>3991312.853758187</v>
      </c>
      <c r="AJ129" s="51"/>
    </row>
    <row r="130" spans="1:36" ht="18" customHeight="1" x14ac:dyDescent="0.2">
      <c r="A130" s="13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132"/>
      <c r="AJ130" s="51"/>
    </row>
    <row r="131" spans="1:36" s="56" customFormat="1" ht="18" customHeight="1" thickBot="1" x14ac:dyDescent="0.3">
      <c r="A131" s="135" t="s">
        <v>116</v>
      </c>
      <c r="B131" s="136"/>
      <c r="C131" s="136"/>
      <c r="D131" s="137">
        <f>D107/D129</f>
        <v>0.44202608028063811</v>
      </c>
      <c r="E131" s="137">
        <f t="shared" ref="E131:AH131" si="41">E107/E129</f>
        <v>0.40560929608590351</v>
      </c>
      <c r="F131" s="137">
        <f t="shared" si="41"/>
        <v>0.40425827016378757</v>
      </c>
      <c r="G131" s="137">
        <f t="shared" si="41"/>
        <v>0.39888271937474989</v>
      </c>
      <c r="H131" s="137">
        <f t="shared" si="41"/>
        <v>0.39642452866633415</v>
      </c>
      <c r="I131" s="137">
        <f t="shared" si="41"/>
        <v>0.38641423067073838</v>
      </c>
      <c r="J131" s="137">
        <f t="shared" si="41"/>
        <v>0.38033574121374558</v>
      </c>
      <c r="K131" s="137">
        <f t="shared" si="41"/>
        <v>0.3695647488607855</v>
      </c>
      <c r="L131" s="137">
        <f t="shared" si="41"/>
        <v>0.35798191608906871</v>
      </c>
      <c r="M131" s="137">
        <f t="shared" si="41"/>
        <v>0.34521937751921877</v>
      </c>
      <c r="N131" s="137">
        <f t="shared" si="41"/>
        <v>0.33228239820552258</v>
      </c>
      <c r="O131" s="137">
        <f t="shared" si="41"/>
        <v>0.31798742219336579</v>
      </c>
      <c r="P131" s="137">
        <f t="shared" si="41"/>
        <v>0.30530437434739377</v>
      </c>
      <c r="Q131" s="137">
        <f t="shared" si="41"/>
        <v>0.28618034524404451</v>
      </c>
      <c r="R131" s="137">
        <f t="shared" si="41"/>
        <v>0.26571672607251118</v>
      </c>
      <c r="S131" s="137">
        <f t="shared" si="41"/>
        <v>0.24529245769565111</v>
      </c>
      <c r="T131" s="137">
        <f t="shared" si="41"/>
        <v>0.22352429696446899</v>
      </c>
      <c r="U131" s="137">
        <f t="shared" si="41"/>
        <v>0.19923357529219998</v>
      </c>
      <c r="V131" s="137">
        <f t="shared" si="41"/>
        <v>0.18613459475592281</v>
      </c>
      <c r="W131" s="137">
        <f t="shared" si="41"/>
        <v>0.17530312086900293</v>
      </c>
      <c r="X131" s="137">
        <f t="shared" si="41"/>
        <v>0.16433006602015798</v>
      </c>
      <c r="Y131" s="137">
        <f t="shared" si="41"/>
        <v>0.15294631936442749</v>
      </c>
      <c r="Z131" s="137">
        <f t="shared" si="41"/>
        <v>0.14095196704500246</v>
      </c>
      <c r="AA131" s="137">
        <f t="shared" si="41"/>
        <v>0.12879495011809652</v>
      </c>
      <c r="AB131" s="137">
        <f t="shared" si="41"/>
        <v>0.12112679371193356</v>
      </c>
      <c r="AC131" s="137">
        <f t="shared" si="41"/>
        <v>0.11379868992599634</v>
      </c>
      <c r="AD131" s="137">
        <f t="shared" si="41"/>
        <v>0.10736036756664091</v>
      </c>
      <c r="AE131" s="137">
        <f t="shared" si="41"/>
        <v>0.10259499106889498</v>
      </c>
      <c r="AF131" s="137">
        <f t="shared" si="41"/>
        <v>9.7778249033123432E-2</v>
      </c>
      <c r="AG131" s="137">
        <f t="shared" si="41"/>
        <v>9.3051469217471067E-2</v>
      </c>
      <c r="AH131" s="137">
        <f t="shared" si="41"/>
        <v>8.8416655604361766E-2</v>
      </c>
      <c r="AJ131" s="121"/>
    </row>
    <row r="132" spans="1:36" ht="18" customHeight="1" x14ac:dyDescent="0.2">
      <c r="A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J132" s="51"/>
    </row>
    <row r="133" spans="1:36" ht="18" customHeight="1" thickBot="1" x14ac:dyDescent="0.25">
      <c r="A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J133" s="51"/>
    </row>
    <row r="134" spans="1:36" s="56" customFormat="1" ht="15.75" x14ac:dyDescent="0.25">
      <c r="A134" s="138" t="s">
        <v>117</v>
      </c>
      <c r="B134" s="141"/>
      <c r="C134" s="141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4"/>
      <c r="AJ134" s="121"/>
    </row>
    <row r="135" spans="1:36" ht="15" x14ac:dyDescent="0.2">
      <c r="A135" s="127" t="str">
        <f>"----- Total Operating Cash &amp; Equivalents"</f>
        <v>----- Total Operating Cash &amp; Equivalents</v>
      </c>
      <c r="B135" s="46"/>
      <c r="C135" s="46"/>
      <c r="D135" s="128">
        <v>86219</v>
      </c>
      <c r="E135" s="128">
        <v>30937.54877033077</v>
      </c>
      <c r="F135" s="128">
        <v>29754.09563452212</v>
      </c>
      <c r="G135" s="128">
        <v>28811.178100388483</v>
      </c>
      <c r="H135" s="128">
        <v>28138.120658990963</v>
      </c>
      <c r="I135" s="128">
        <v>27750.844213494864</v>
      </c>
      <c r="J135" s="128">
        <v>25631.658068560726</v>
      </c>
      <c r="K135" s="128">
        <v>23265.146316741397</v>
      </c>
      <c r="L135" s="128">
        <v>20646.431789762944</v>
      </c>
      <c r="M135" s="128">
        <v>17770.560532919459</v>
      </c>
      <c r="N135" s="128">
        <v>14632.500781742485</v>
      </c>
      <c r="O135" s="133">
        <v>11227.141931498471</v>
      </c>
      <c r="P135" s="133">
        <v>7547.8228575522044</v>
      </c>
      <c r="Q135" s="133">
        <v>3818.1310870843045</v>
      </c>
      <c r="R135" s="133">
        <v>49.826626538695564</v>
      </c>
      <c r="S135" s="133">
        <v>-3756.0736497784528</v>
      </c>
      <c r="T135" s="133">
        <v>-7601.7611109829013</v>
      </c>
      <c r="U135" s="133">
        <v>-11487.655695199082</v>
      </c>
      <c r="V135" s="133">
        <v>-15414.181680613707</v>
      </c>
      <c r="W135" s="133">
        <v>-19380.284815881489</v>
      </c>
      <c r="X135" s="133">
        <v>-23388.259769618926</v>
      </c>
      <c r="Y135" s="133">
        <v>-27438.552491223636</v>
      </c>
      <c r="Z135" s="133">
        <v>-31531.613581873229</v>
      </c>
      <c r="AA135" s="133">
        <v>-35666.349708687376</v>
      </c>
      <c r="AB135" s="133">
        <v>-39845.164689335536</v>
      </c>
      <c r="AC135" s="133">
        <v>-44068.532200429923</v>
      </c>
      <c r="AD135" s="133">
        <v>-48336.930905209847</v>
      </c>
      <c r="AE135" s="133">
        <v>-52650.844503918393</v>
      </c>
      <c r="AF135" s="133">
        <v>-57010.761784643517</v>
      </c>
      <c r="AG135" s="133">
        <v>-61417.176674627277</v>
      </c>
      <c r="AH135" s="134">
        <v>-65868.916406976728</v>
      </c>
      <c r="AJ135" s="51"/>
    </row>
    <row r="136" spans="1:36" ht="15" x14ac:dyDescent="0.2">
      <c r="A136" s="127" t="str">
        <f>"----- Renewal &amp; Replacement Funds"</f>
        <v>----- Renewal &amp; Replacement Funds</v>
      </c>
      <c r="B136" s="46"/>
      <c r="C136" s="46"/>
      <c r="D136" s="128">
        <v>141415</v>
      </c>
      <c r="E136" s="128">
        <v>14970.754093556636</v>
      </c>
      <c r="F136" s="128">
        <v>999.99999999999272</v>
      </c>
      <c r="G136" s="128">
        <v>999.99999999998545</v>
      </c>
      <c r="H136" s="128">
        <v>999.99999999998909</v>
      </c>
      <c r="I136" s="128">
        <v>999.99999999998545</v>
      </c>
      <c r="J136" s="128">
        <v>1000.0000000000109</v>
      </c>
      <c r="K136" s="128">
        <v>1000.0000000000182</v>
      </c>
      <c r="L136" s="128">
        <v>1000.0000000000036</v>
      </c>
      <c r="M136" s="128">
        <v>1000</v>
      </c>
      <c r="N136" s="128">
        <v>1000.0000000000146</v>
      </c>
      <c r="O136" s="133">
        <v>1000.0000000000146</v>
      </c>
      <c r="P136" s="133">
        <v>1000.0000000000437</v>
      </c>
      <c r="Q136" s="133">
        <v>1000.0000000000218</v>
      </c>
      <c r="R136" s="133">
        <v>2208.6904138622776</v>
      </c>
      <c r="S136" s="133">
        <v>6978.6459702909196</v>
      </c>
      <c r="T136" s="133">
        <v>11692.695485838383</v>
      </c>
      <c r="U136" s="133">
        <v>11514.033772962386</v>
      </c>
      <c r="V136" s="133">
        <v>1000.0000000000582</v>
      </c>
      <c r="W136" s="133">
        <v>1000.0000000001673</v>
      </c>
      <c r="X136" s="133">
        <v>1000.0000000001746</v>
      </c>
      <c r="Y136" s="133">
        <v>1000.0000000001819</v>
      </c>
      <c r="Z136" s="133">
        <v>1000.0000000001455</v>
      </c>
      <c r="AA136" s="133">
        <v>1000.000000000131</v>
      </c>
      <c r="AB136" s="133">
        <v>17764.329405582321</v>
      </c>
      <c r="AC136" s="133">
        <v>42711.970809283521</v>
      </c>
      <c r="AD136" s="133">
        <v>71477.013878389611</v>
      </c>
      <c r="AE136" s="133">
        <v>107011.64165135067</v>
      </c>
      <c r="AF136" s="133">
        <v>142743.28409079832</v>
      </c>
      <c r="AG136" s="133">
        <v>178562.89841464721</v>
      </c>
      <c r="AH136" s="133">
        <v>214494.57767835027</v>
      </c>
      <c r="AJ136" s="51"/>
    </row>
    <row r="137" spans="1:36" ht="15" x14ac:dyDescent="0.2">
      <c r="A137" s="127" t="str">
        <f>"--------- Total Operating Expenses"</f>
        <v>--------- Total Operating Expenses</v>
      </c>
      <c r="B137" s="46"/>
      <c r="C137" s="46"/>
      <c r="D137" s="128">
        <f>D19-D14-D15</f>
        <v>166291.09363000002</v>
      </c>
      <c r="E137" s="128">
        <f>E19-E14-E15-E18</f>
        <v>170448.34908103407</v>
      </c>
      <c r="F137" s="128">
        <f t="shared" ref="F137:AH137" si="42">F19-F14-F15-F18</f>
        <v>182470.83224491903</v>
      </c>
      <c r="G137" s="128">
        <f t="shared" si="42"/>
        <v>186357.15729026607</v>
      </c>
      <c r="H137" s="128">
        <f t="shared" si="42"/>
        <v>190333.89158182731</v>
      </c>
      <c r="I137" s="128">
        <f t="shared" si="42"/>
        <v>194403.51038029647</v>
      </c>
      <c r="J137" s="128">
        <f t="shared" si="42"/>
        <v>198568.59433961991</v>
      </c>
      <c r="K137" s="128">
        <f t="shared" si="42"/>
        <v>202792.84493655516</v>
      </c>
      <c r="L137" s="128">
        <f t="shared" si="42"/>
        <v>207111.83158736918</v>
      </c>
      <c r="M137" s="128">
        <f t="shared" si="42"/>
        <v>211527.71770154402</v>
      </c>
      <c r="N137" s="128">
        <f t="shared" si="42"/>
        <v>216042.71743315397</v>
      </c>
      <c r="O137" s="128">
        <f t="shared" si="42"/>
        <v>220659.09693190441</v>
      </c>
      <c r="P137" s="128">
        <f t="shared" si="42"/>
        <v>225354.29297210867</v>
      </c>
      <c r="Q137" s="128">
        <f t="shared" si="42"/>
        <v>230162.21198916709</v>
      </c>
      <c r="R137" s="128">
        <f t="shared" si="42"/>
        <v>235076.72107071144</v>
      </c>
      <c r="S137" s="128">
        <f t="shared" si="42"/>
        <v>240101.36858457309</v>
      </c>
      <c r="T137" s="128">
        <f t="shared" si="42"/>
        <v>245237.44530217905</v>
      </c>
      <c r="U137" s="128">
        <f t="shared" si="42"/>
        <v>250487.43985932661</v>
      </c>
      <c r="V137" s="128">
        <f t="shared" si="42"/>
        <v>255853.89666641559</v>
      </c>
      <c r="W137" s="128">
        <f t="shared" si="42"/>
        <v>261340.63647053292</v>
      </c>
      <c r="X137" s="128">
        <f t="shared" si="42"/>
        <v>266949.12616499694</v>
      </c>
      <c r="Y137" s="128">
        <f t="shared" si="42"/>
        <v>272682.08554076869</v>
      </c>
      <c r="Z137" s="128">
        <f t="shared" si="42"/>
        <v>278542.29534963646</v>
      </c>
      <c r="AA137" s="128">
        <f t="shared" si="42"/>
        <v>284533.87202022283</v>
      </c>
      <c r="AB137" s="128">
        <f t="shared" si="42"/>
        <v>290658.47690157726</v>
      </c>
      <c r="AC137" s="128">
        <f t="shared" si="42"/>
        <v>296919.08242154034</v>
      </c>
      <c r="AD137" s="128">
        <f t="shared" si="42"/>
        <v>303318.72763732192</v>
      </c>
      <c r="AE137" s="128">
        <f t="shared" si="42"/>
        <v>309860.51973145508</v>
      </c>
      <c r="AF137" s="128">
        <f t="shared" si="42"/>
        <v>316547.63554136467</v>
      </c>
      <c r="AG137" s="128">
        <f t="shared" si="42"/>
        <v>323383.32312330592</v>
      </c>
      <c r="AH137" s="128">
        <f t="shared" si="42"/>
        <v>330372.27804211387</v>
      </c>
      <c r="AJ137" s="51"/>
    </row>
    <row r="138" spans="1:36" ht="15" x14ac:dyDescent="0.2">
      <c r="A138" s="127" t="str">
        <f>"--------- City Contribution"</f>
        <v>--------- City Contribution</v>
      </c>
      <c r="B138" s="46"/>
      <c r="C138" s="46"/>
      <c r="D138" s="128">
        <f t="shared" ref="D138:AH138" si="43">-D39</f>
        <v>25148.02</v>
      </c>
      <c r="E138" s="128">
        <f t="shared" si="43"/>
        <v>39810.179482480002</v>
      </c>
      <c r="F138" s="128">
        <f t="shared" si="43"/>
        <v>25058.281277304803</v>
      </c>
      <c r="G138" s="128">
        <f t="shared" si="43"/>
        <v>25308.864090077848</v>
      </c>
      <c r="H138" s="128">
        <f t="shared" si="43"/>
        <v>25561.952730978628</v>
      </c>
      <c r="I138" s="128">
        <f t="shared" si="43"/>
        <v>25817.572258288412</v>
      </c>
      <c r="J138" s="128">
        <f t="shared" si="43"/>
        <v>26075.747980871292</v>
      </c>
      <c r="K138" s="128">
        <f t="shared" si="43"/>
        <v>26336.505460680011</v>
      </c>
      <c r="L138" s="128">
        <f t="shared" si="43"/>
        <v>26599.870515286806</v>
      </c>
      <c r="M138" s="128">
        <f t="shared" si="43"/>
        <v>26865.869220439679</v>
      </c>
      <c r="N138" s="128">
        <f t="shared" si="43"/>
        <v>27134.52791264408</v>
      </c>
      <c r="O138" s="133">
        <f t="shared" si="43"/>
        <v>27405.873191770523</v>
      </c>
      <c r="P138" s="133">
        <f t="shared" si="43"/>
        <v>27679.931923688222</v>
      </c>
      <c r="Q138" s="133">
        <f t="shared" si="43"/>
        <v>27956.731242925103</v>
      </c>
      <c r="R138" s="133">
        <f t="shared" si="43"/>
        <v>28236.298555354359</v>
      </c>
      <c r="S138" s="133">
        <f t="shared" si="43"/>
        <v>28518.661540907902</v>
      </c>
      <c r="T138" s="133">
        <f t="shared" si="43"/>
        <v>28803.848156316977</v>
      </c>
      <c r="U138" s="133">
        <f t="shared" si="43"/>
        <v>29091.886637880154</v>
      </c>
      <c r="V138" s="133">
        <f t="shared" si="43"/>
        <v>29382.805504258951</v>
      </c>
      <c r="W138" s="133">
        <f t="shared" si="43"/>
        <v>29676.63355930155</v>
      </c>
      <c r="X138" s="133">
        <f t="shared" si="43"/>
        <v>29973.399894894555</v>
      </c>
      <c r="Y138" s="133">
        <f t="shared" si="43"/>
        <v>30273.133893843504</v>
      </c>
      <c r="Z138" s="133">
        <f t="shared" si="43"/>
        <v>30575.865232781936</v>
      </c>
      <c r="AA138" s="133">
        <f t="shared" si="43"/>
        <v>30881.623885109762</v>
      </c>
      <c r="AB138" s="133">
        <f t="shared" si="43"/>
        <v>31190.440123960856</v>
      </c>
      <c r="AC138" s="133">
        <f t="shared" si="43"/>
        <v>31502.344525200471</v>
      </c>
      <c r="AD138" s="133">
        <f t="shared" si="43"/>
        <v>31817.367970452484</v>
      </c>
      <c r="AE138" s="133">
        <f t="shared" si="43"/>
        <v>32135.541650157003</v>
      </c>
      <c r="AF138" s="133">
        <f t="shared" si="43"/>
        <v>32456.897066658563</v>
      </c>
      <c r="AG138" s="133">
        <f t="shared" si="43"/>
        <v>32781.466037325154</v>
      </c>
      <c r="AH138" s="134">
        <f t="shared" si="43"/>
        <v>33109.280697698407</v>
      </c>
      <c r="AJ138" s="51"/>
    </row>
    <row r="139" spans="1:36" ht="15.75" x14ac:dyDescent="0.25">
      <c r="A139" s="145" t="s">
        <v>118</v>
      </c>
      <c r="B139" s="146"/>
      <c r="C139" s="146"/>
      <c r="D139" s="147">
        <f>ROUND((D135)/(SUM(D137)/365),0)</f>
        <v>189</v>
      </c>
      <c r="E139" s="147">
        <f t="shared" ref="E139:AH139" si="44">ROUND((E135)/(SUM(E137)/365),0)</f>
        <v>66</v>
      </c>
      <c r="F139" s="147">
        <f t="shared" si="44"/>
        <v>60</v>
      </c>
      <c r="G139" s="147">
        <f t="shared" si="44"/>
        <v>56</v>
      </c>
      <c r="H139" s="147">
        <f t="shared" si="44"/>
        <v>54</v>
      </c>
      <c r="I139" s="147">
        <f t="shared" si="44"/>
        <v>52</v>
      </c>
      <c r="J139" s="147">
        <f t="shared" si="44"/>
        <v>47</v>
      </c>
      <c r="K139" s="147">
        <f t="shared" si="44"/>
        <v>42</v>
      </c>
      <c r="L139" s="147">
        <f t="shared" si="44"/>
        <v>36</v>
      </c>
      <c r="M139" s="147">
        <f t="shared" si="44"/>
        <v>31</v>
      </c>
      <c r="N139" s="147">
        <f t="shared" si="44"/>
        <v>25</v>
      </c>
      <c r="O139" s="147">
        <f t="shared" si="44"/>
        <v>19</v>
      </c>
      <c r="P139" s="147">
        <f t="shared" si="44"/>
        <v>12</v>
      </c>
      <c r="Q139" s="147">
        <f t="shared" si="44"/>
        <v>6</v>
      </c>
      <c r="R139" s="147">
        <f t="shared" si="44"/>
        <v>0</v>
      </c>
      <c r="S139" s="147">
        <f t="shared" si="44"/>
        <v>-6</v>
      </c>
      <c r="T139" s="147">
        <f t="shared" si="44"/>
        <v>-11</v>
      </c>
      <c r="U139" s="147">
        <f t="shared" si="44"/>
        <v>-17</v>
      </c>
      <c r="V139" s="147">
        <f t="shared" si="44"/>
        <v>-22</v>
      </c>
      <c r="W139" s="147">
        <f t="shared" si="44"/>
        <v>-27</v>
      </c>
      <c r="X139" s="147">
        <f t="shared" si="44"/>
        <v>-32</v>
      </c>
      <c r="Y139" s="147">
        <f t="shared" si="44"/>
        <v>-37</v>
      </c>
      <c r="Z139" s="147">
        <f t="shared" si="44"/>
        <v>-41</v>
      </c>
      <c r="AA139" s="147">
        <f t="shared" si="44"/>
        <v>-46</v>
      </c>
      <c r="AB139" s="147">
        <f t="shared" si="44"/>
        <v>-50</v>
      </c>
      <c r="AC139" s="147">
        <f t="shared" si="44"/>
        <v>-54</v>
      </c>
      <c r="AD139" s="147">
        <f t="shared" si="44"/>
        <v>-58</v>
      </c>
      <c r="AE139" s="147">
        <f t="shared" si="44"/>
        <v>-62</v>
      </c>
      <c r="AF139" s="147">
        <f t="shared" si="44"/>
        <v>-66</v>
      </c>
      <c r="AG139" s="147">
        <f t="shared" si="44"/>
        <v>-69</v>
      </c>
      <c r="AH139" s="148">
        <f t="shared" si="44"/>
        <v>-73</v>
      </c>
      <c r="AJ139" s="51"/>
    </row>
    <row r="140" spans="1:36" ht="15.75" x14ac:dyDescent="0.25">
      <c r="A140" s="145" t="s">
        <v>119</v>
      </c>
      <c r="B140" s="146"/>
      <c r="C140" s="146"/>
      <c r="D140" s="147">
        <f>ROUND((D135+D136)/(SUM(D137:D138)/365),0)</f>
        <v>434</v>
      </c>
      <c r="E140" s="147">
        <f t="shared" ref="E140:AH140" si="45">ROUND((E135+E136)/(SUM(E137:E138)/365),0)</f>
        <v>80</v>
      </c>
      <c r="F140" s="147">
        <f t="shared" si="45"/>
        <v>54</v>
      </c>
      <c r="G140" s="147">
        <f t="shared" si="45"/>
        <v>51</v>
      </c>
      <c r="H140" s="147">
        <f t="shared" si="45"/>
        <v>49</v>
      </c>
      <c r="I140" s="147">
        <f t="shared" si="45"/>
        <v>48</v>
      </c>
      <c r="J140" s="147">
        <f t="shared" si="45"/>
        <v>43</v>
      </c>
      <c r="K140" s="147">
        <f t="shared" si="45"/>
        <v>39</v>
      </c>
      <c r="L140" s="147">
        <f t="shared" si="45"/>
        <v>34</v>
      </c>
      <c r="M140" s="147">
        <f t="shared" si="45"/>
        <v>29</v>
      </c>
      <c r="N140" s="147">
        <f t="shared" si="45"/>
        <v>23</v>
      </c>
      <c r="O140" s="147">
        <f t="shared" si="45"/>
        <v>18</v>
      </c>
      <c r="P140" s="147">
        <f t="shared" si="45"/>
        <v>12</v>
      </c>
      <c r="Q140" s="147">
        <f t="shared" si="45"/>
        <v>7</v>
      </c>
      <c r="R140" s="147">
        <f t="shared" si="45"/>
        <v>3</v>
      </c>
      <c r="S140" s="147">
        <f t="shared" si="45"/>
        <v>4</v>
      </c>
      <c r="T140" s="147">
        <f t="shared" si="45"/>
        <v>5</v>
      </c>
      <c r="U140" s="147">
        <f t="shared" si="45"/>
        <v>0</v>
      </c>
      <c r="V140" s="147">
        <f t="shared" si="45"/>
        <v>-18</v>
      </c>
      <c r="W140" s="147">
        <f t="shared" si="45"/>
        <v>-23</v>
      </c>
      <c r="X140" s="147">
        <f t="shared" si="45"/>
        <v>-28</v>
      </c>
      <c r="Y140" s="147">
        <f t="shared" si="45"/>
        <v>-32</v>
      </c>
      <c r="Z140" s="147">
        <f t="shared" si="45"/>
        <v>-36</v>
      </c>
      <c r="AA140" s="147">
        <f t="shared" si="45"/>
        <v>-40</v>
      </c>
      <c r="AB140" s="147">
        <f t="shared" si="45"/>
        <v>-25</v>
      </c>
      <c r="AC140" s="147">
        <f t="shared" si="45"/>
        <v>-2</v>
      </c>
      <c r="AD140" s="147">
        <f t="shared" si="45"/>
        <v>25</v>
      </c>
      <c r="AE140" s="147">
        <f t="shared" si="45"/>
        <v>58</v>
      </c>
      <c r="AF140" s="147">
        <f t="shared" si="45"/>
        <v>90</v>
      </c>
      <c r="AG140" s="147">
        <f t="shared" si="45"/>
        <v>120</v>
      </c>
      <c r="AH140" s="148">
        <f t="shared" si="45"/>
        <v>149</v>
      </c>
      <c r="AJ140" s="51"/>
    </row>
    <row r="141" spans="1:36" ht="15.75" thickBot="1" x14ac:dyDescent="0.25">
      <c r="A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J141" s="51"/>
    </row>
    <row r="142" spans="1:36" s="56" customFormat="1" ht="15.75" x14ac:dyDescent="0.25">
      <c r="A142" s="138" t="s">
        <v>120</v>
      </c>
      <c r="B142" s="141"/>
      <c r="C142" s="141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4"/>
      <c r="AJ142" s="121"/>
    </row>
    <row r="143" spans="1:36" ht="15" x14ac:dyDescent="0.2">
      <c r="A143" s="127" t="str">
        <f>"------ Line of Credit"</f>
        <v>------ Line of Credit</v>
      </c>
      <c r="B143" s="46"/>
      <c r="C143" s="46"/>
      <c r="D143" s="149">
        <v>495000</v>
      </c>
      <c r="E143" s="149">
        <v>495000</v>
      </c>
      <c r="F143" s="149">
        <v>495000</v>
      </c>
      <c r="G143" s="149">
        <v>495000</v>
      </c>
      <c r="H143" s="149">
        <v>495000</v>
      </c>
      <c r="I143" s="149">
        <v>495000</v>
      </c>
      <c r="J143" s="149">
        <v>495000</v>
      </c>
      <c r="K143" s="149">
        <v>495000</v>
      </c>
      <c r="L143" s="149">
        <v>495000</v>
      </c>
      <c r="M143" s="149">
        <v>495000</v>
      </c>
      <c r="N143" s="149">
        <v>495000</v>
      </c>
      <c r="O143" s="149">
        <v>495000</v>
      </c>
      <c r="P143" s="149">
        <v>495000</v>
      </c>
      <c r="Q143" s="149">
        <v>495000</v>
      </c>
      <c r="R143" s="149">
        <v>495000</v>
      </c>
      <c r="S143" s="149">
        <v>495000</v>
      </c>
      <c r="T143" s="149">
        <v>495000</v>
      </c>
      <c r="U143" s="149">
        <v>495000</v>
      </c>
      <c r="V143" s="149">
        <v>495000</v>
      </c>
      <c r="W143" s="149">
        <v>495000</v>
      </c>
      <c r="X143" s="149">
        <v>495000</v>
      </c>
      <c r="Y143" s="149">
        <v>495000</v>
      </c>
      <c r="Z143" s="149">
        <v>495000</v>
      </c>
      <c r="AA143" s="149">
        <v>495000</v>
      </c>
      <c r="AB143" s="149">
        <v>495000</v>
      </c>
      <c r="AC143" s="149">
        <v>495000</v>
      </c>
      <c r="AD143" s="149">
        <v>495000</v>
      </c>
      <c r="AE143" s="149">
        <v>495000</v>
      </c>
      <c r="AF143" s="149">
        <v>495000</v>
      </c>
      <c r="AG143" s="149">
        <v>495000</v>
      </c>
      <c r="AH143" s="149">
        <v>495000</v>
      </c>
      <c r="AJ143" s="51"/>
    </row>
    <row r="144" spans="1:36" ht="15" x14ac:dyDescent="0.2">
      <c r="A144" s="127" t="str">
        <f>"------ Water Share of Line of Credit"</f>
        <v>------ Water Share of Line of Credit</v>
      </c>
      <c r="B144" s="46"/>
      <c r="C144" s="46"/>
      <c r="D144" s="149">
        <v>81437.571143631314</v>
      </c>
      <c r="E144" s="150">
        <f>E143*(D144/D143)</f>
        <v>81437.571143631314</v>
      </c>
      <c r="F144" s="150">
        <f t="shared" ref="F144:AH144" si="46">F143*(E144/E143)</f>
        <v>81437.571143631314</v>
      </c>
      <c r="G144" s="150">
        <f t="shared" si="46"/>
        <v>81437.571143631314</v>
      </c>
      <c r="H144" s="150">
        <f t="shared" si="46"/>
        <v>81437.571143631314</v>
      </c>
      <c r="I144" s="150">
        <f t="shared" si="46"/>
        <v>81437.571143631314</v>
      </c>
      <c r="J144" s="150">
        <f t="shared" si="46"/>
        <v>81437.571143631314</v>
      </c>
      <c r="K144" s="150">
        <f t="shared" si="46"/>
        <v>81437.571143631314</v>
      </c>
      <c r="L144" s="150">
        <f t="shared" si="46"/>
        <v>81437.571143631314</v>
      </c>
      <c r="M144" s="150">
        <f t="shared" si="46"/>
        <v>81437.571143631314</v>
      </c>
      <c r="N144" s="150">
        <f t="shared" si="46"/>
        <v>81437.571143631314</v>
      </c>
      <c r="O144" s="150">
        <f t="shared" si="46"/>
        <v>81437.571143631314</v>
      </c>
      <c r="P144" s="150">
        <f t="shared" si="46"/>
        <v>81437.571143631314</v>
      </c>
      <c r="Q144" s="150">
        <f t="shared" si="46"/>
        <v>81437.571143631314</v>
      </c>
      <c r="R144" s="150">
        <f t="shared" si="46"/>
        <v>81437.571143631314</v>
      </c>
      <c r="S144" s="150">
        <f t="shared" si="46"/>
        <v>81437.571143631314</v>
      </c>
      <c r="T144" s="150">
        <f t="shared" si="46"/>
        <v>81437.571143631314</v>
      </c>
      <c r="U144" s="150">
        <f t="shared" si="46"/>
        <v>81437.571143631314</v>
      </c>
      <c r="V144" s="150">
        <f t="shared" si="46"/>
        <v>81437.571143631314</v>
      </c>
      <c r="W144" s="150">
        <f t="shared" si="46"/>
        <v>81437.571143631314</v>
      </c>
      <c r="X144" s="150">
        <f t="shared" si="46"/>
        <v>81437.571143631314</v>
      </c>
      <c r="Y144" s="150">
        <f t="shared" si="46"/>
        <v>81437.571143631314</v>
      </c>
      <c r="Z144" s="150">
        <f t="shared" si="46"/>
        <v>81437.571143631314</v>
      </c>
      <c r="AA144" s="150">
        <f t="shared" si="46"/>
        <v>81437.571143631314</v>
      </c>
      <c r="AB144" s="150">
        <f t="shared" si="46"/>
        <v>81437.571143631314</v>
      </c>
      <c r="AC144" s="150">
        <f t="shared" si="46"/>
        <v>81437.571143631314</v>
      </c>
      <c r="AD144" s="150">
        <f t="shared" si="46"/>
        <v>81437.571143631314</v>
      </c>
      <c r="AE144" s="150">
        <f t="shared" si="46"/>
        <v>81437.571143631314</v>
      </c>
      <c r="AF144" s="150">
        <f t="shared" si="46"/>
        <v>81437.571143631314</v>
      </c>
      <c r="AG144" s="150">
        <f t="shared" si="46"/>
        <v>81437.571143631314</v>
      </c>
      <c r="AH144" s="150">
        <f t="shared" si="46"/>
        <v>81437.571143631314</v>
      </c>
      <c r="AJ144" s="51"/>
    </row>
    <row r="145" spans="1:36" ht="16.5" thickBot="1" x14ac:dyDescent="0.3">
      <c r="A145" s="135" t="s">
        <v>121</v>
      </c>
      <c r="B145" s="136"/>
      <c r="C145" s="136"/>
      <c r="D145" s="151">
        <f>ROUND((D135+D136+D144)/(SUM(D137:D138)/365),0)</f>
        <v>589</v>
      </c>
      <c r="E145" s="151">
        <f t="shared" ref="E145:AH145" si="47">ROUND((E135+E136+E144)/(SUM(E137:E138)/365),0)</f>
        <v>221</v>
      </c>
      <c r="F145" s="151">
        <f t="shared" si="47"/>
        <v>197</v>
      </c>
      <c r="G145" s="151">
        <f t="shared" si="47"/>
        <v>192</v>
      </c>
      <c r="H145" s="151">
        <f t="shared" si="47"/>
        <v>187</v>
      </c>
      <c r="I145" s="151">
        <f t="shared" si="47"/>
        <v>183</v>
      </c>
      <c r="J145" s="151">
        <f t="shared" si="47"/>
        <v>176</v>
      </c>
      <c r="K145" s="151">
        <f t="shared" si="47"/>
        <v>168</v>
      </c>
      <c r="L145" s="151">
        <f t="shared" si="47"/>
        <v>161</v>
      </c>
      <c r="M145" s="151">
        <f t="shared" si="47"/>
        <v>153</v>
      </c>
      <c r="N145" s="151">
        <f t="shared" si="47"/>
        <v>146</v>
      </c>
      <c r="O145" s="151">
        <f t="shared" si="47"/>
        <v>138</v>
      </c>
      <c r="P145" s="151">
        <f t="shared" si="47"/>
        <v>130</v>
      </c>
      <c r="Q145" s="151">
        <f t="shared" si="47"/>
        <v>122</v>
      </c>
      <c r="R145" s="151">
        <f t="shared" si="47"/>
        <v>116</v>
      </c>
      <c r="S145" s="151">
        <f t="shared" si="47"/>
        <v>115</v>
      </c>
      <c r="T145" s="151">
        <f t="shared" si="47"/>
        <v>114</v>
      </c>
      <c r="U145" s="151">
        <f t="shared" si="47"/>
        <v>106</v>
      </c>
      <c r="V145" s="151">
        <f t="shared" si="47"/>
        <v>86</v>
      </c>
      <c r="W145" s="151">
        <f t="shared" si="47"/>
        <v>79</v>
      </c>
      <c r="X145" s="151">
        <f t="shared" si="47"/>
        <v>73</v>
      </c>
      <c r="Y145" s="151">
        <f t="shared" si="47"/>
        <v>66</v>
      </c>
      <c r="Z145" s="151">
        <f t="shared" si="47"/>
        <v>60</v>
      </c>
      <c r="AA145" s="151">
        <f t="shared" si="47"/>
        <v>54</v>
      </c>
      <c r="AB145" s="151">
        <f t="shared" si="47"/>
        <v>67</v>
      </c>
      <c r="AC145" s="151">
        <f t="shared" si="47"/>
        <v>89</v>
      </c>
      <c r="AD145" s="151">
        <f t="shared" si="47"/>
        <v>114</v>
      </c>
      <c r="AE145" s="151">
        <f t="shared" si="47"/>
        <v>145</v>
      </c>
      <c r="AF145" s="151">
        <f t="shared" si="47"/>
        <v>175</v>
      </c>
      <c r="AG145" s="151">
        <f t="shared" si="47"/>
        <v>204</v>
      </c>
      <c r="AH145" s="152">
        <f t="shared" si="47"/>
        <v>231</v>
      </c>
      <c r="AJ145" s="51"/>
    </row>
    <row r="146" spans="1:36" x14ac:dyDescent="0.2">
      <c r="AJ146" s="51"/>
    </row>
    <row r="147" spans="1:36" x14ac:dyDescent="0.2">
      <c r="AJ147" s="51"/>
    </row>
    <row r="148" spans="1:36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</row>
    <row r="149" spans="1:36" x14ac:dyDescent="0.2">
      <c r="A149" s="56" t="s">
        <v>122</v>
      </c>
    </row>
    <row r="150" spans="1:36" ht="15.75" x14ac:dyDescent="0.25">
      <c r="A150" s="153" t="s">
        <v>123</v>
      </c>
      <c r="B150" s="154"/>
      <c r="C150" s="154"/>
      <c r="D150" s="155" t="s">
        <v>25</v>
      </c>
      <c r="E150" s="155" t="s">
        <v>26</v>
      </c>
      <c r="F150" s="155" t="s">
        <v>26</v>
      </c>
      <c r="G150" s="155" t="s">
        <v>26</v>
      </c>
      <c r="H150" s="155" t="s">
        <v>26</v>
      </c>
      <c r="I150" s="156" t="s">
        <v>26</v>
      </c>
      <c r="J150" s="157"/>
    </row>
    <row r="151" spans="1:36" ht="15.75" x14ac:dyDescent="0.25">
      <c r="A151" s="153" t="s">
        <v>124</v>
      </c>
      <c r="D151" s="155" t="s">
        <v>125</v>
      </c>
      <c r="E151" s="155" t="s">
        <v>126</v>
      </c>
      <c r="F151" s="155" t="s">
        <v>127</v>
      </c>
      <c r="G151" s="155" t="s">
        <v>128</v>
      </c>
      <c r="H151" s="155" t="s">
        <v>129</v>
      </c>
      <c r="I151" s="155" t="s">
        <v>130</v>
      </c>
      <c r="J151" s="157"/>
    </row>
    <row r="152" spans="1:36" ht="15" x14ac:dyDescent="0.2">
      <c r="A152" s="158" t="s">
        <v>131</v>
      </c>
      <c r="B152" s="33"/>
      <c r="C152" s="33"/>
      <c r="D152" s="159">
        <v>153821088.77999997</v>
      </c>
      <c r="E152" s="159">
        <v>154815524.55551085</v>
      </c>
      <c r="F152" s="159">
        <v>156548439.25637183</v>
      </c>
      <c r="G152" s="159">
        <v>158304010.95828152</v>
      </c>
      <c r="H152" s="159">
        <v>160082560.62375</v>
      </c>
      <c r="I152" s="160">
        <v>161884413.92275575</v>
      </c>
      <c r="J152" s="161"/>
    </row>
    <row r="153" spans="1:36" ht="15" x14ac:dyDescent="0.2">
      <c r="A153" s="132" t="s">
        <v>132</v>
      </c>
      <c r="B153" s="33"/>
      <c r="C153" s="33"/>
      <c r="D153" s="159">
        <v>231514092.00999999</v>
      </c>
      <c r="E153" s="159">
        <v>236048360.3458744</v>
      </c>
      <c r="F153" s="159">
        <v>238211301.2306388</v>
      </c>
      <c r="G153" s="159">
        <v>240398885.21271998</v>
      </c>
      <c r="H153" s="159">
        <v>242611437.76922542</v>
      </c>
      <c r="I153" s="160">
        <v>244849289.00933227</v>
      </c>
      <c r="J153" s="161"/>
    </row>
    <row r="154" spans="1:36" ht="15" x14ac:dyDescent="0.2">
      <c r="A154" s="132" t="s">
        <v>133</v>
      </c>
      <c r="B154" s="33"/>
      <c r="C154" s="33"/>
      <c r="D154" s="159">
        <v>12772342.840000002</v>
      </c>
      <c r="E154" s="159">
        <v>14639252.070370179</v>
      </c>
      <c r="F154" s="159">
        <v>16365782.438814601</v>
      </c>
      <c r="G154" s="159">
        <v>18138353.617084209</v>
      </c>
      <c r="H154" s="159">
        <v>20105907.624963474</v>
      </c>
      <c r="I154" s="160">
        <v>22289892.573709458</v>
      </c>
      <c r="J154" s="161"/>
    </row>
    <row r="155" spans="1:36" ht="15" x14ac:dyDescent="0.2">
      <c r="A155" s="132" t="s">
        <v>134</v>
      </c>
      <c r="B155" s="33"/>
      <c r="C155" s="33"/>
      <c r="D155" s="159">
        <v>23829015.990000002</v>
      </c>
      <c r="E155" s="159">
        <v>23927979.817473184</v>
      </c>
      <c r="F155" s="159">
        <v>24177178.364191189</v>
      </c>
      <c r="G155" s="159">
        <v>24430326.928461846</v>
      </c>
      <c r="H155" s="159">
        <v>24697857.584906392</v>
      </c>
      <c r="I155" s="160">
        <v>24981276.129081052</v>
      </c>
      <c r="J155" s="161"/>
    </row>
    <row r="156" spans="1:36" ht="15" x14ac:dyDescent="0.2">
      <c r="A156" s="132" t="s">
        <v>135</v>
      </c>
      <c r="B156" s="33"/>
      <c r="C156" s="33"/>
      <c r="D156" s="159">
        <v>10475721</v>
      </c>
      <c r="E156" s="159">
        <v>10661794.241034107</v>
      </c>
      <c r="F156" s="159">
        <v>10807572.279394027</v>
      </c>
      <c r="G156" s="159">
        <v>10955765.829325516</v>
      </c>
      <c r="H156" s="159">
        <v>11110347.835362382</v>
      </c>
      <c r="I156" s="160">
        <v>11271904.472106453</v>
      </c>
      <c r="J156" s="161"/>
    </row>
    <row r="157" spans="1:36" ht="15" x14ac:dyDescent="0.2">
      <c r="A157" s="132" t="s">
        <v>136</v>
      </c>
      <c r="B157" s="33"/>
      <c r="C157" s="33"/>
      <c r="D157" s="159">
        <v>-589900.22</v>
      </c>
      <c r="E157" s="159">
        <v>-858862.23357845726</v>
      </c>
      <c r="F157" s="159">
        <v>-870605.40258003271</v>
      </c>
      <c r="G157" s="159">
        <v>-882543.15343309508</v>
      </c>
      <c r="H157" s="159">
        <v>-894995.52720569063</v>
      </c>
      <c r="I157" s="160">
        <v>-908009.74326975713</v>
      </c>
      <c r="J157" s="161"/>
    </row>
    <row r="158" spans="1:36" ht="15" x14ac:dyDescent="0.2">
      <c r="A158" s="132" t="s">
        <v>137</v>
      </c>
      <c r="B158" s="33"/>
      <c r="C158" s="33"/>
      <c r="D158" s="159">
        <v>18478893.84</v>
      </c>
      <c r="E158" s="159">
        <v>18157403.880000003</v>
      </c>
      <c r="F158" s="159">
        <v>17794255.8024</v>
      </c>
      <c r="G158" s="159">
        <v>17438370.686352</v>
      </c>
      <c r="H158" s="159">
        <v>17089603.272624958</v>
      </c>
      <c r="I158" s="160">
        <v>16918707.239898711</v>
      </c>
      <c r="J158" s="161"/>
    </row>
    <row r="159" spans="1:36" ht="15" x14ac:dyDescent="0.2">
      <c r="A159" s="132" t="s">
        <v>138</v>
      </c>
      <c r="B159" s="33"/>
      <c r="C159" s="33"/>
      <c r="D159" s="159">
        <v>9519430.1600000001</v>
      </c>
      <c r="E159" s="159">
        <v>9353814.120000001</v>
      </c>
      <c r="F159" s="159">
        <v>9166737.8376000002</v>
      </c>
      <c r="G159" s="159">
        <v>8983403.0808480009</v>
      </c>
      <c r="H159" s="159">
        <v>8803735.01923104</v>
      </c>
      <c r="I159" s="160">
        <v>8715697.6690387297</v>
      </c>
      <c r="J159" s="161"/>
    </row>
    <row r="160" spans="1:36" ht="15" x14ac:dyDescent="0.2">
      <c r="A160" s="132" t="s">
        <v>72</v>
      </c>
      <c r="B160" s="33"/>
      <c r="C160" s="33"/>
      <c r="D160" s="159">
        <f t="shared" ref="D160:I160" si="48">D66*1000</f>
        <v>7096822</v>
      </c>
      <c r="E160" s="159">
        <f t="shared" si="48"/>
        <v>6794949</v>
      </c>
      <c r="F160" s="159">
        <f t="shared" si="48"/>
        <v>3526635</v>
      </c>
      <c r="G160" s="159">
        <f t="shared" si="48"/>
        <v>3526635</v>
      </c>
      <c r="H160" s="159">
        <f t="shared" si="48"/>
        <v>3526635</v>
      </c>
      <c r="I160" s="160">
        <f t="shared" si="48"/>
        <v>3526635</v>
      </c>
      <c r="J160" s="161"/>
    </row>
    <row r="161" spans="1:10" ht="15" x14ac:dyDescent="0.2">
      <c r="A161" s="132" t="s">
        <v>139</v>
      </c>
      <c r="B161" s="33"/>
      <c r="C161" s="33"/>
      <c r="D161" s="159">
        <f t="shared" ref="D161:I162" si="49">D68*1000</f>
        <v>16127966</v>
      </c>
      <c r="E161" s="159">
        <f t="shared" si="49"/>
        <v>51788209.618056014</v>
      </c>
      <c r="F161" s="159">
        <f t="shared" si="49"/>
        <v>25536309.139319122</v>
      </c>
      <c r="G161" s="159">
        <f t="shared" si="49"/>
        <v>25551219</v>
      </c>
      <c r="H161" s="159">
        <f t="shared" si="49"/>
        <v>25551219</v>
      </c>
      <c r="I161" s="160">
        <f t="shared" si="49"/>
        <v>25551219</v>
      </c>
      <c r="J161" s="161"/>
    </row>
    <row r="162" spans="1:10" ht="15" x14ac:dyDescent="0.2">
      <c r="A162" s="132" t="s">
        <v>140</v>
      </c>
      <c r="B162" s="33"/>
      <c r="C162" s="33"/>
      <c r="D162" s="159">
        <f t="shared" si="49"/>
        <v>-23829015.990000002</v>
      </c>
      <c r="E162" s="159">
        <f t="shared" si="49"/>
        <v>-23927979.817473184</v>
      </c>
      <c r="F162" s="159">
        <f t="shared" si="49"/>
        <v>-24177178.364191189</v>
      </c>
      <c r="G162" s="159">
        <f t="shared" si="49"/>
        <v>-24430326.928461846</v>
      </c>
      <c r="H162" s="159">
        <f t="shared" si="49"/>
        <v>-24697857.584906392</v>
      </c>
      <c r="I162" s="160">
        <f t="shared" si="49"/>
        <v>-24981276.129081052</v>
      </c>
      <c r="J162" s="161"/>
    </row>
    <row r="163" spans="1:10" ht="15" x14ac:dyDescent="0.2">
      <c r="A163" s="162" t="s">
        <v>141</v>
      </c>
      <c r="B163" s="33"/>
      <c r="C163" s="33"/>
      <c r="D163" s="159">
        <f t="shared" ref="D163:I163" si="50">D67*1000</f>
        <v>11830747.090000004</v>
      </c>
      <c r="E163" s="159">
        <f t="shared" si="50"/>
        <v>11940286.6536</v>
      </c>
      <c r="F163" s="159">
        <f t="shared" si="50"/>
        <v>9298289.7160360012</v>
      </c>
      <c r="G163" s="159">
        <f t="shared" si="50"/>
        <v>9396033.5390963592</v>
      </c>
      <c r="H163" s="159">
        <f t="shared" si="50"/>
        <v>9494754.8003873229</v>
      </c>
      <c r="I163" s="160">
        <f t="shared" si="50"/>
        <v>9594463.2742911968</v>
      </c>
      <c r="J163" s="161"/>
    </row>
    <row r="164" spans="1:10" ht="15.75" x14ac:dyDescent="0.25">
      <c r="A164" s="163" t="s">
        <v>142</v>
      </c>
      <c r="B164" s="164"/>
      <c r="C164" s="164"/>
      <c r="D164" s="165">
        <f>SUM(D152:D163)</f>
        <v>471047203.49999988</v>
      </c>
      <c r="E164" s="165">
        <f t="shared" ref="E164:I164" si="51">SUM(E152:E163)</f>
        <v>513340732.25086707</v>
      </c>
      <c r="F164" s="165">
        <f t="shared" si="51"/>
        <v>486384717.29799432</v>
      </c>
      <c r="G164" s="165">
        <f t="shared" si="51"/>
        <v>491810133.77027446</v>
      </c>
      <c r="H164" s="165">
        <f t="shared" si="51"/>
        <v>497481205.41833889</v>
      </c>
      <c r="I164" s="166">
        <f t="shared" si="51"/>
        <v>503694212.41786283</v>
      </c>
      <c r="J164" s="167"/>
    </row>
    <row r="165" spans="1:10" ht="15.75" x14ac:dyDescent="0.25">
      <c r="A165" s="168" t="s">
        <v>143</v>
      </c>
      <c r="D165" s="167"/>
      <c r="E165" s="167"/>
      <c r="F165" s="167"/>
      <c r="G165" s="167"/>
      <c r="H165" s="167"/>
      <c r="I165" s="169"/>
      <c r="J165" s="167"/>
    </row>
    <row r="166" spans="1:10" ht="15" x14ac:dyDescent="0.2">
      <c r="A166" s="132" t="s">
        <v>144</v>
      </c>
      <c r="B166" s="33"/>
      <c r="C166" s="33"/>
      <c r="D166" s="159">
        <f t="shared" ref="D166:I166" si="52">D13*1000</f>
        <v>149646475.64000002</v>
      </c>
      <c r="E166" s="159">
        <f t="shared" si="52"/>
        <v>159786554.84</v>
      </c>
      <c r="F166" s="159">
        <f t="shared" si="52"/>
        <v>171663259.965525</v>
      </c>
      <c r="G166" s="159">
        <f t="shared" si="52"/>
        <v>175401391.46094057</v>
      </c>
      <c r="H166" s="159">
        <f t="shared" si="52"/>
        <v>179223543.74646491</v>
      </c>
      <c r="I166" s="160">
        <f t="shared" si="52"/>
        <v>183131605.90819004</v>
      </c>
      <c r="J166" s="167"/>
    </row>
    <row r="167" spans="1:10" ht="15" x14ac:dyDescent="0.2">
      <c r="A167" s="132" t="s">
        <v>145</v>
      </c>
      <c r="B167" s="33"/>
      <c r="C167" s="33"/>
      <c r="D167" s="159">
        <f t="shared" ref="D167:I167" si="53">D17*1000</f>
        <v>10475722.779999999</v>
      </c>
      <c r="E167" s="159">
        <f t="shared" si="53"/>
        <v>10661794.241034107</v>
      </c>
      <c r="F167" s="159">
        <f t="shared" si="53"/>
        <v>10807572.279394029</v>
      </c>
      <c r="G167" s="159">
        <f t="shared" si="53"/>
        <v>10955765.829325516</v>
      </c>
      <c r="H167" s="159">
        <f t="shared" si="53"/>
        <v>11110347.835362382</v>
      </c>
      <c r="I167" s="160">
        <f t="shared" si="53"/>
        <v>11271904.472106455</v>
      </c>
      <c r="J167" s="167"/>
    </row>
    <row r="168" spans="1:10" ht="15.75" x14ac:dyDescent="0.25">
      <c r="A168" s="163" t="s">
        <v>146</v>
      </c>
      <c r="B168" s="164"/>
      <c r="C168" s="164"/>
      <c r="D168" s="165">
        <f>SUM(D166:D167)</f>
        <v>160122198.42000002</v>
      </c>
      <c r="E168" s="165">
        <f t="shared" ref="E168:I168" si="54">SUM(E166:E167)</f>
        <v>170448349.08103412</v>
      </c>
      <c r="F168" s="165">
        <f t="shared" si="54"/>
        <v>182470832.24491903</v>
      </c>
      <c r="G168" s="165">
        <f t="shared" si="54"/>
        <v>186357157.2902661</v>
      </c>
      <c r="H168" s="165">
        <f t="shared" si="54"/>
        <v>190333891.58182728</v>
      </c>
      <c r="I168" s="166">
        <f t="shared" si="54"/>
        <v>194403510.3802965</v>
      </c>
      <c r="J168" s="167"/>
    </row>
    <row r="169" spans="1:10" ht="15.75" x14ac:dyDescent="0.25">
      <c r="A169" s="170" t="s">
        <v>80</v>
      </c>
      <c r="B169" s="164"/>
      <c r="C169" s="164"/>
      <c r="D169" s="165">
        <f>D164-D168</f>
        <v>310925005.07999986</v>
      </c>
      <c r="E169" s="165">
        <f t="shared" ref="E169:I169" si="55">E164-E168</f>
        <v>342892383.16983294</v>
      </c>
      <c r="F169" s="165">
        <f t="shared" si="55"/>
        <v>303913885.05307531</v>
      </c>
      <c r="G169" s="165">
        <f t="shared" si="55"/>
        <v>305452976.48000836</v>
      </c>
      <c r="H169" s="165">
        <f t="shared" si="55"/>
        <v>307147313.83651161</v>
      </c>
      <c r="I169" s="166">
        <f t="shared" si="55"/>
        <v>309290702.0375663</v>
      </c>
      <c r="J169" s="167"/>
    </row>
    <row r="170" spans="1:10" x14ac:dyDescent="0.2">
      <c r="A170" s="171"/>
      <c r="D170" s="167"/>
      <c r="E170" s="167"/>
      <c r="F170" s="167"/>
      <c r="G170" s="167"/>
      <c r="H170" s="167"/>
      <c r="I170" s="169"/>
      <c r="J170" s="167"/>
    </row>
    <row r="171" spans="1:10" ht="15.75" x14ac:dyDescent="0.25">
      <c r="A171" s="168" t="s">
        <v>147</v>
      </c>
      <c r="D171" s="167"/>
      <c r="E171" s="167"/>
      <c r="F171" s="167"/>
      <c r="G171" s="167"/>
      <c r="H171" s="167"/>
      <c r="I171" s="169"/>
      <c r="J171" s="167"/>
    </row>
    <row r="172" spans="1:10" ht="15" x14ac:dyDescent="0.2">
      <c r="A172" s="158" t="s">
        <v>148</v>
      </c>
      <c r="B172" s="172"/>
      <c r="C172" s="172"/>
      <c r="D172" s="173">
        <f t="shared" ref="D172:I174" si="56">D83*1000</f>
        <v>93323370.799999997</v>
      </c>
      <c r="E172" s="173">
        <f t="shared" si="56"/>
        <v>96693499.828423604</v>
      </c>
      <c r="F172" s="173">
        <f t="shared" si="56"/>
        <v>60041224.13836544</v>
      </c>
      <c r="G172" s="173">
        <f t="shared" si="56"/>
        <v>65113293.989080802</v>
      </c>
      <c r="H172" s="173">
        <f t="shared" si="56"/>
        <v>69992273.497018084</v>
      </c>
      <c r="I172" s="174">
        <f t="shared" si="56"/>
        <v>81956135.580601573</v>
      </c>
      <c r="J172" s="167"/>
    </row>
    <row r="173" spans="1:10" ht="15" x14ac:dyDescent="0.2">
      <c r="A173" s="132" t="s">
        <v>149</v>
      </c>
      <c r="B173" s="33"/>
      <c r="C173" s="33"/>
      <c r="D173" s="159">
        <f t="shared" si="56"/>
        <v>18084000</v>
      </c>
      <c r="E173" s="159">
        <f t="shared" si="56"/>
        <v>18720053.910096399</v>
      </c>
      <c r="F173" s="159">
        <f t="shared" si="56"/>
        <v>11800016.805566045</v>
      </c>
      <c r="G173" s="159">
        <f t="shared" si="56"/>
        <v>12752966.699283263</v>
      </c>
      <c r="H173" s="159">
        <f t="shared" si="56"/>
        <v>13672683.418419231</v>
      </c>
      <c r="I173" s="160">
        <f t="shared" si="56"/>
        <v>15929801.791259812</v>
      </c>
      <c r="J173" s="167"/>
    </row>
    <row r="174" spans="1:10" ht="15" x14ac:dyDescent="0.2">
      <c r="A174" s="132" t="s">
        <v>150</v>
      </c>
      <c r="B174" s="33"/>
      <c r="C174" s="33"/>
      <c r="D174" s="159">
        <f t="shared" si="56"/>
        <v>111407370.8</v>
      </c>
      <c r="E174" s="159">
        <f t="shared" si="56"/>
        <v>115413553.73852</v>
      </c>
      <c r="F174" s="159">
        <f t="shared" si="56"/>
        <v>71841240.943931475</v>
      </c>
      <c r="G174" s="159">
        <f t="shared" si="56"/>
        <v>77866260.688364074</v>
      </c>
      <c r="H174" s="159">
        <f t="shared" si="56"/>
        <v>83664956.915437311</v>
      </c>
      <c r="I174" s="160">
        <f t="shared" si="56"/>
        <v>97885937.371861398</v>
      </c>
      <c r="J174" s="167"/>
    </row>
    <row r="175" spans="1:10" ht="15" x14ac:dyDescent="0.2">
      <c r="A175" s="132" t="s">
        <v>151</v>
      </c>
      <c r="B175" s="33"/>
      <c r="C175" s="33"/>
      <c r="D175" s="159">
        <v>51720000</v>
      </c>
      <c r="E175" s="159">
        <v>54705000</v>
      </c>
      <c r="F175" s="159">
        <v>17435000</v>
      </c>
      <c r="G175" s="159">
        <v>20642856</v>
      </c>
      <c r="H175" s="159">
        <v>25891412</v>
      </c>
      <c r="I175" s="160">
        <v>40987042</v>
      </c>
      <c r="J175" s="167"/>
    </row>
    <row r="176" spans="1:10" ht="15" x14ac:dyDescent="0.2">
      <c r="A176" s="162" t="s">
        <v>152</v>
      </c>
      <c r="B176" s="175"/>
      <c r="C176" s="175"/>
      <c r="D176" s="176">
        <v>59686502.210000008</v>
      </c>
      <c r="E176" s="176">
        <v>60708553.738519989</v>
      </c>
      <c r="F176" s="176">
        <v>54406240.94393149</v>
      </c>
      <c r="G176" s="176">
        <v>57223404.688364074</v>
      </c>
      <c r="H176" s="176">
        <v>57773544.915437311</v>
      </c>
      <c r="I176" s="177">
        <v>56898895.371861383</v>
      </c>
      <c r="J176" s="167"/>
    </row>
    <row r="177" spans="1:10" ht="15" x14ac:dyDescent="0.2">
      <c r="A177" s="178" t="s">
        <v>153</v>
      </c>
      <c r="B177" s="164"/>
      <c r="C177" s="164"/>
      <c r="D177" s="165">
        <f>SUM(D175:D176)</f>
        <v>111406502.21000001</v>
      </c>
      <c r="E177" s="165">
        <f t="shared" ref="E177:I177" si="57">SUM(E175:E176)</f>
        <v>115413553.73852</v>
      </c>
      <c r="F177" s="165">
        <f t="shared" si="57"/>
        <v>71841240.94393149</v>
      </c>
      <c r="G177" s="165">
        <f t="shared" si="57"/>
        <v>77866260.688364074</v>
      </c>
      <c r="H177" s="165">
        <f t="shared" si="57"/>
        <v>83664956.915437311</v>
      </c>
      <c r="I177" s="166">
        <f t="shared" si="57"/>
        <v>97885937.371861383</v>
      </c>
      <c r="J177" s="167"/>
    </row>
    <row r="178" spans="1:10" ht="15" x14ac:dyDescent="0.2">
      <c r="A178" s="178" t="s">
        <v>154</v>
      </c>
      <c r="B178" s="164"/>
      <c r="C178" s="164"/>
      <c r="D178" s="179">
        <f t="shared" ref="D178:I178" si="58">-D39*1000</f>
        <v>25148020</v>
      </c>
      <c r="E178" s="179">
        <f t="shared" si="58"/>
        <v>39810179.482480004</v>
      </c>
      <c r="F178" s="179">
        <f t="shared" si="58"/>
        <v>25058281.277304802</v>
      </c>
      <c r="G178" s="179">
        <f t="shared" si="58"/>
        <v>25308864.090077847</v>
      </c>
      <c r="H178" s="179">
        <f t="shared" si="58"/>
        <v>25561952.730978627</v>
      </c>
      <c r="I178" s="180">
        <f t="shared" si="58"/>
        <v>25817572.258288413</v>
      </c>
      <c r="J178" s="167"/>
    </row>
    <row r="179" spans="1:10" ht="15.75" x14ac:dyDescent="0.25">
      <c r="A179" s="181" t="s">
        <v>155</v>
      </c>
      <c r="B179" s="33"/>
      <c r="C179" s="33"/>
      <c r="D179" s="182" t="str">
        <f t="shared" ref="D179:I179" si="59">ROUND(D81,2) &amp; " x"</f>
        <v>3.33 x</v>
      </c>
      <c r="E179" s="182" t="str">
        <f t="shared" si="59"/>
        <v>3.55 x</v>
      </c>
      <c r="F179" s="182" t="str">
        <f t="shared" si="59"/>
        <v>5.06 x</v>
      </c>
      <c r="G179" s="182" t="str">
        <f t="shared" si="59"/>
        <v>4.69 x</v>
      </c>
      <c r="H179" s="182" t="str">
        <f t="shared" si="59"/>
        <v>4.39 x</v>
      </c>
      <c r="I179" s="183" t="str">
        <f t="shared" si="59"/>
        <v>3.77 x</v>
      </c>
      <c r="J179" s="184"/>
    </row>
    <row r="180" spans="1:10" ht="15.75" x14ac:dyDescent="0.25">
      <c r="A180" s="181" t="s">
        <v>156</v>
      </c>
      <c r="B180" s="33"/>
      <c r="C180" s="33"/>
      <c r="D180" s="182" t="str">
        <f t="shared" ref="D180:I180" si="60">ROUND(D86,2) &amp; " x"</f>
        <v>2.79 x</v>
      </c>
      <c r="E180" s="182" t="str">
        <f t="shared" si="60"/>
        <v>2.97 x</v>
      </c>
      <c r="F180" s="182" t="str">
        <f t="shared" si="60"/>
        <v>4.23 x</v>
      </c>
      <c r="G180" s="182" t="str">
        <f t="shared" si="60"/>
        <v>3.92 x</v>
      </c>
      <c r="H180" s="182" t="str">
        <f t="shared" si="60"/>
        <v>3.67 x</v>
      </c>
      <c r="I180" s="183" t="str">
        <f t="shared" si="60"/>
        <v>3.16 x</v>
      </c>
      <c r="J180" s="184"/>
    </row>
    <row r="181" spans="1:10" ht="15.75" x14ac:dyDescent="0.25">
      <c r="A181" s="185" t="s">
        <v>157</v>
      </c>
      <c r="B181" s="175"/>
      <c r="C181" s="175"/>
      <c r="D181" s="186" t="str">
        <f t="shared" ref="D181:I181" si="61">ROUND(D91,2) &amp; " x"</f>
        <v>2.57 x</v>
      </c>
      <c r="E181" s="186" t="str">
        <f t="shared" si="61"/>
        <v>2.63 x</v>
      </c>
      <c r="F181" s="186" t="str">
        <f t="shared" si="61"/>
        <v>3.88 x</v>
      </c>
      <c r="G181" s="186" t="str">
        <f t="shared" si="61"/>
        <v>3.6 x</v>
      </c>
      <c r="H181" s="186" t="str">
        <f t="shared" si="61"/>
        <v>3.37 x</v>
      </c>
      <c r="I181" s="187" t="str">
        <f t="shared" si="61"/>
        <v>2.9 x</v>
      </c>
      <c r="J181" s="184"/>
    </row>
    <row r="182" spans="1:10" x14ac:dyDescent="0.2">
      <c r="A182" s="188"/>
      <c r="B182" s="189"/>
      <c r="C182" s="189"/>
      <c r="D182" s="190"/>
      <c r="E182" s="190"/>
      <c r="F182" s="190"/>
      <c r="G182" s="190"/>
      <c r="H182" s="190"/>
      <c r="I182" s="191"/>
      <c r="J182" s="167"/>
    </row>
    <row r="183" spans="1:10" ht="15" x14ac:dyDescent="0.2">
      <c r="A183" s="158" t="s">
        <v>158</v>
      </c>
      <c r="B183" s="172"/>
      <c r="C183" s="172"/>
      <c r="D183" s="192">
        <v>36186559</v>
      </c>
      <c r="E183" s="192">
        <v>35857771.244551621</v>
      </c>
      <c r="F183" s="192">
        <v>36060797.945338264</v>
      </c>
      <c r="G183" s="192">
        <v>36264974.183304772</v>
      </c>
      <c r="H183" s="192">
        <v>36470306.467130639</v>
      </c>
      <c r="I183" s="193">
        <v>36676801.342347533</v>
      </c>
      <c r="J183" s="194"/>
    </row>
    <row r="184" spans="1:10" ht="15" x14ac:dyDescent="0.2">
      <c r="A184" s="132" t="s">
        <v>159</v>
      </c>
      <c r="B184" s="33"/>
      <c r="C184" s="33"/>
      <c r="D184" s="195"/>
      <c r="E184" s="196">
        <f t="shared" ref="E184:I184" si="62">(E183-D183)/D183</f>
        <v>-9.085908263573186E-3</v>
      </c>
      <c r="F184" s="196">
        <f t="shared" si="62"/>
        <v>5.6619999999997618E-3</v>
      </c>
      <c r="G184" s="196">
        <f t="shared" si="62"/>
        <v>5.6620000000000672E-3</v>
      </c>
      <c r="H184" s="196">
        <f t="shared" si="62"/>
        <v>5.6619999999998694E-3</v>
      </c>
      <c r="I184" s="197">
        <f t="shared" si="62"/>
        <v>5.6620000000000047E-3</v>
      </c>
      <c r="J184" s="198"/>
    </row>
    <row r="185" spans="1:10" ht="15" x14ac:dyDescent="0.2">
      <c r="A185" s="132" t="s">
        <v>160</v>
      </c>
      <c r="B185" s="33"/>
      <c r="C185" s="33"/>
      <c r="D185" s="195">
        <v>26340622</v>
      </c>
      <c r="E185" s="195">
        <v>26924452.015852991</v>
      </c>
      <c r="F185" s="195">
        <v>27076898.263166748</v>
      </c>
      <c r="G185" s="195">
        <v>27230207.661132798</v>
      </c>
      <c r="H185" s="195">
        <v>27384385.096910127</v>
      </c>
      <c r="I185" s="199">
        <v>27539435.485328831</v>
      </c>
      <c r="J185" s="194"/>
    </row>
    <row r="186" spans="1:10" ht="15" x14ac:dyDescent="0.2">
      <c r="A186" s="132" t="s">
        <v>159</v>
      </c>
      <c r="B186" s="33"/>
      <c r="C186" s="33"/>
      <c r="D186" s="195"/>
      <c r="E186" s="196">
        <f t="shared" ref="E186:I186" si="63">(E185-D185)/D185</f>
        <v>2.2164625264087974E-2</v>
      </c>
      <c r="F186" s="196">
        <f t="shared" si="63"/>
        <v>5.6619999999998833E-3</v>
      </c>
      <c r="G186" s="196">
        <f t="shared" si="63"/>
        <v>5.6619999999999813E-3</v>
      </c>
      <c r="H186" s="196">
        <f t="shared" si="63"/>
        <v>5.6619999999998165E-3</v>
      </c>
      <c r="I186" s="197">
        <f t="shared" si="63"/>
        <v>5.6619999999999683E-3</v>
      </c>
      <c r="J186" s="198"/>
    </row>
    <row r="187" spans="1:10" ht="15" x14ac:dyDescent="0.2">
      <c r="A187" s="132" t="s">
        <v>161</v>
      </c>
      <c r="B187" s="33"/>
      <c r="C187" s="33"/>
      <c r="D187" s="195">
        <v>3118694.8796800002</v>
      </c>
      <c r="E187" s="195">
        <v>3504259.2886336008</v>
      </c>
      <c r="F187" s="195">
        <v>3839128.5777080329</v>
      </c>
      <c r="G187" s="195">
        <v>4182927.7144911168</v>
      </c>
      <c r="H187" s="195">
        <v>4564544.7563203396</v>
      </c>
      <c r="I187" s="199">
        <v>4988139.6727507776</v>
      </c>
      <c r="J187" s="194"/>
    </row>
    <row r="188" spans="1:10" ht="15" x14ac:dyDescent="0.2">
      <c r="A188" s="162" t="s">
        <v>159</v>
      </c>
      <c r="B188" s="175"/>
      <c r="C188" s="175"/>
      <c r="D188" s="200"/>
      <c r="E188" s="201">
        <f t="shared" ref="E188:I188" si="64">(E187-D187)/D187</f>
        <v>0.12363005161734904</v>
      </c>
      <c r="F188" s="201">
        <f t="shared" si="64"/>
        <v>9.5560648197641249E-2</v>
      </c>
      <c r="G188" s="201">
        <f t="shared" si="64"/>
        <v>8.9551347349854232E-2</v>
      </c>
      <c r="H188" s="201">
        <f t="shared" si="64"/>
        <v>9.1232043170903623E-2</v>
      </c>
      <c r="I188" s="202">
        <f t="shared" si="64"/>
        <v>9.2801131119133684E-2</v>
      </c>
      <c r="J188" s="198"/>
    </row>
    <row r="195" spans="1:34" x14ac:dyDescent="0.2">
      <c r="F195" s="50">
        <f>E197-F197</f>
        <v>-14801.770467050141</v>
      </c>
      <c r="G195" s="50">
        <f t="shared" ref="G195:O195" si="65">F197-G197</f>
        <v>-14660.854095551884</v>
      </c>
      <c r="H195" s="50">
        <f t="shared" si="65"/>
        <v>-28051.00930833118</v>
      </c>
      <c r="I195" s="50">
        <f t="shared" si="65"/>
        <v>9429.4349756485317</v>
      </c>
      <c r="J195" s="50">
        <f t="shared" si="65"/>
        <v>-11433.320918883663</v>
      </c>
      <c r="K195" s="50">
        <f t="shared" si="65"/>
        <v>25341.952409523074</v>
      </c>
      <c r="L195" s="50">
        <f t="shared" si="65"/>
        <v>33707.65822611819</v>
      </c>
      <c r="M195" s="50">
        <f t="shared" si="65"/>
        <v>39039.094868015498</v>
      </c>
      <c r="N195" s="50">
        <f t="shared" si="65"/>
        <v>39330.506959780119</v>
      </c>
      <c r="O195" s="50">
        <f t="shared" si="65"/>
        <v>43497.287250677822</v>
      </c>
    </row>
    <row r="196" spans="1:34" x14ac:dyDescent="0.2">
      <c r="A196" s="203" t="s">
        <v>162</v>
      </c>
    </row>
    <row r="197" spans="1:34" x14ac:dyDescent="0.2">
      <c r="A197" s="50" t="str">
        <f>A102</f>
        <v>Total Debt</v>
      </c>
      <c r="E197" s="50">
        <v>1287750</v>
      </c>
      <c r="F197" s="50">
        <v>1302551.7704670501</v>
      </c>
      <c r="G197" s="50">
        <v>1317212.624562602</v>
      </c>
      <c r="H197" s="50">
        <v>1345263.6338709332</v>
      </c>
      <c r="I197" s="50">
        <v>1335834.1988952847</v>
      </c>
      <c r="J197" s="50">
        <v>1347267.5198141683</v>
      </c>
      <c r="K197" s="50">
        <v>1321925.5674046453</v>
      </c>
      <c r="L197" s="50">
        <v>1288217.9091785271</v>
      </c>
      <c r="M197" s="50">
        <v>1249178.8143105116</v>
      </c>
      <c r="N197" s="50">
        <v>1209848.3073507315</v>
      </c>
      <c r="O197" s="50">
        <v>1166351.0201000536</v>
      </c>
      <c r="P197" s="50">
        <v>1126701.9442504183</v>
      </c>
      <c r="Q197" s="50">
        <v>1057597.5027172137</v>
      </c>
      <c r="R197" s="50">
        <v>986199.01099999994</v>
      </c>
      <c r="S197" s="50">
        <v>914586.94899999991</v>
      </c>
      <c r="T197" s="50">
        <v>839263.29599999986</v>
      </c>
      <c r="U197" s="50">
        <v>755428.05099999998</v>
      </c>
      <c r="V197" s="50">
        <v>717570.48662140407</v>
      </c>
      <c r="W197" s="50">
        <v>688202.12947647041</v>
      </c>
      <c r="X197" s="50">
        <v>656300.50876242621</v>
      </c>
      <c r="Y197" s="50">
        <v>620183.71733771032</v>
      </c>
      <c r="Z197" s="50">
        <v>582734.18238116661</v>
      </c>
      <c r="AA197" s="50">
        <v>542081.11139980133</v>
      </c>
      <c r="AB197" s="50">
        <v>514522.81399999995</v>
      </c>
      <c r="AC197" s="50">
        <v>493913.02100000001</v>
      </c>
      <c r="AD197" s="50">
        <v>476015.62099999998</v>
      </c>
      <c r="AE197" s="50">
        <v>463938.18299999996</v>
      </c>
      <c r="AF197" s="50">
        <v>451542.74399999995</v>
      </c>
      <c r="AG197" s="50">
        <v>438816.902</v>
      </c>
      <c r="AH197" s="50">
        <v>425748.53399999999</v>
      </c>
    </row>
    <row r="198" spans="1:34" x14ac:dyDescent="0.2">
      <c r="A198" s="50" t="str">
        <f>A103</f>
        <v>Add: Debt due within one year</v>
      </c>
    </row>
    <row r="199" spans="1:34" x14ac:dyDescent="0.2">
      <c r="A199" s="50" t="s">
        <v>163</v>
      </c>
      <c r="E199" s="50">
        <v>54705</v>
      </c>
      <c r="F199" s="50">
        <v>17435</v>
      </c>
      <c r="G199" s="50">
        <v>20642.856</v>
      </c>
      <c r="H199" s="50">
        <v>25891.412</v>
      </c>
      <c r="I199" s="50">
        <v>40987.042000000001</v>
      </c>
      <c r="J199" s="50">
        <v>59551.858999999997</v>
      </c>
      <c r="K199" s="50">
        <v>64277.913</v>
      </c>
      <c r="L199" s="50">
        <v>63447.466999999997</v>
      </c>
      <c r="M199" s="50">
        <v>63309.167999999998</v>
      </c>
      <c r="N199" s="50">
        <v>63546.120999999999</v>
      </c>
      <c r="O199" s="50">
        <v>68906.014999999999</v>
      </c>
      <c r="P199" s="50">
        <v>64674.837</v>
      </c>
      <c r="Q199" s="50">
        <v>65007.826999999997</v>
      </c>
      <c r="R199" s="50">
        <v>71095.202999999994</v>
      </c>
      <c r="S199" s="50">
        <v>71612.062000000005</v>
      </c>
      <c r="T199" s="50">
        <v>75323.653000000006</v>
      </c>
      <c r="U199" s="50">
        <v>83835.244999999995</v>
      </c>
      <c r="V199" s="50">
        <v>83641.794999999998</v>
      </c>
      <c r="W199" s="50">
        <v>85223.558000000005</v>
      </c>
      <c r="X199" s="50">
        <v>83450.642999999996</v>
      </c>
      <c r="Y199" s="50">
        <v>79843.349000000002</v>
      </c>
      <c r="Z199" s="50">
        <v>79998.978000000003</v>
      </c>
      <c r="AA199" s="50">
        <v>69994.383000000002</v>
      </c>
      <c r="AB199" s="50">
        <v>23175.447</v>
      </c>
      <c r="AC199" s="50">
        <v>20609.793000000001</v>
      </c>
      <c r="AD199" s="50">
        <v>17897.400000000001</v>
      </c>
      <c r="AE199" s="50">
        <v>12077.438</v>
      </c>
      <c r="AF199" s="50">
        <v>12395.439</v>
      </c>
      <c r="AG199" s="50">
        <v>12725.842000000001</v>
      </c>
      <c r="AH199" s="50">
        <v>13068.368</v>
      </c>
    </row>
    <row r="200" spans="1:34" s="56" customFormat="1" x14ac:dyDescent="0.2"/>
    <row r="201" spans="1:34" s="56" customFormat="1" x14ac:dyDescent="0.2">
      <c r="A201" s="56" t="s">
        <v>164</v>
      </c>
    </row>
    <row r="202" spans="1:34" s="56" customFormat="1" x14ac:dyDescent="0.2">
      <c r="A202" s="56" t="s">
        <v>165</v>
      </c>
      <c r="E202" s="56">
        <v>-72850</v>
      </c>
      <c r="F202" s="56">
        <v>-72850</v>
      </c>
      <c r="G202" s="56">
        <v>-72850</v>
      </c>
      <c r="H202" s="56">
        <v>-72850</v>
      </c>
      <c r="I202" s="56">
        <v>-72850</v>
      </c>
      <c r="J202" s="56">
        <v>-72850</v>
      </c>
      <c r="K202" s="56">
        <v>-72850</v>
      </c>
      <c r="L202" s="56">
        <v>-72850</v>
      </c>
      <c r="M202" s="56">
        <v>-72850</v>
      </c>
      <c r="N202" s="56">
        <v>-72850</v>
      </c>
      <c r="O202" s="56">
        <v>-72850</v>
      </c>
      <c r="P202" s="56">
        <v>-72850</v>
      </c>
      <c r="Q202" s="56">
        <v>-72850</v>
      </c>
      <c r="R202" s="56">
        <v>-72850</v>
      </c>
      <c r="S202" s="56">
        <v>-72850</v>
      </c>
      <c r="T202" s="56">
        <v>-72850</v>
      </c>
      <c r="U202" s="56">
        <v>-72850</v>
      </c>
      <c r="V202" s="56">
        <v>-72850</v>
      </c>
      <c r="W202" s="56">
        <v>-72850</v>
      </c>
      <c r="X202" s="56">
        <v>-72850</v>
      </c>
      <c r="Y202" s="56">
        <v>-72850</v>
      </c>
      <c r="Z202" s="56">
        <v>-72850</v>
      </c>
      <c r="AA202" s="56">
        <v>-72850</v>
      </c>
      <c r="AB202" s="56">
        <v>-72850</v>
      </c>
      <c r="AC202" s="56">
        <v>-72850</v>
      </c>
      <c r="AD202" s="56">
        <v>-72850</v>
      </c>
      <c r="AE202" s="56">
        <v>-72850</v>
      </c>
      <c r="AF202" s="56">
        <v>-72850</v>
      </c>
      <c r="AG202" s="56">
        <v>-72850</v>
      </c>
      <c r="AH202" s="56">
        <v>-72850</v>
      </c>
    </row>
    <row r="203" spans="1:34" s="56" customFormat="1" x14ac:dyDescent="0.2">
      <c r="A203" s="56" t="s">
        <v>166</v>
      </c>
      <c r="E203" s="56">
        <v>-83153.468551185986</v>
      </c>
      <c r="F203" s="56">
        <v>-42990.594148918608</v>
      </c>
      <c r="G203" s="56">
        <v>-47515.249148567746</v>
      </c>
      <c r="H203" s="56">
        <v>-53467.876318413815</v>
      </c>
      <c r="I203" s="56">
        <v>-68559.87087147015</v>
      </c>
      <c r="J203" s="56">
        <v>-87851.154011804174</v>
      </c>
      <c r="K203" s="56">
        <v>-91943.342729587355</v>
      </c>
      <c r="L203" s="56">
        <v>-90517.783906880592</v>
      </c>
      <c r="M203" s="56">
        <v>-89632.073842008918</v>
      </c>
      <c r="N203" s="56">
        <v>-89173.244684689591</v>
      </c>
      <c r="O203" s="56">
        <v>-93796.983851945304</v>
      </c>
      <c r="P203" s="56">
        <v>-88666.402644721325</v>
      </c>
      <c r="Q203" s="56">
        <v>-87528.96470601068</v>
      </c>
      <c r="R203" s="56">
        <v>-92354.099992017669</v>
      </c>
      <c r="S203" s="56">
        <v>-91478.689789984346</v>
      </c>
      <c r="T203" s="56">
        <v>-93790.707055028615</v>
      </c>
      <c r="U203" s="56">
        <v>-100825.22095482642</v>
      </c>
      <c r="V203" s="56">
        <v>-99893.023335669175</v>
      </c>
      <c r="W203" s="56">
        <v>-100704.44430145845</v>
      </c>
      <c r="X203" s="56">
        <v>-97934.446033714485</v>
      </c>
      <c r="Y203" s="56">
        <v>-91814.487320354339</v>
      </c>
      <c r="Z203" s="56">
        <v>-90876.405127873571</v>
      </c>
      <c r="AA203" s="56">
        <v>-79511.260925505456</v>
      </c>
      <c r="AB203" s="56">
        <v>-31062.470258235844</v>
      </c>
      <c r="AC203" s="56">
        <v>-28044.128024085847</v>
      </c>
      <c r="AD203" s="56">
        <v>-24934.077841025002</v>
      </c>
      <c r="AE203" s="56">
        <v>-18768.353333225001</v>
      </c>
      <c r="AF203" s="56">
        <v>-18927.353480775</v>
      </c>
      <c r="AG203" s="56">
        <v>-19092.555143875001</v>
      </c>
      <c r="AH203" s="56">
        <v>-19263.818243399997</v>
      </c>
    </row>
    <row r="204" spans="1:34" s="56" customFormat="1" x14ac:dyDescent="0.2">
      <c r="A204" s="56" t="s">
        <v>167</v>
      </c>
      <c r="E204" s="56">
        <v>30354.276869259993</v>
      </c>
      <c r="F204" s="56">
        <v>27203.120471965743</v>
      </c>
      <c r="G204" s="56">
        <v>28611.702344182038</v>
      </c>
      <c r="H204" s="56">
        <v>28886.772457718656</v>
      </c>
      <c r="I204" s="56">
        <v>28449.447685930692</v>
      </c>
      <c r="J204" s="56">
        <v>28645.683561158363</v>
      </c>
      <c r="K204" s="56">
        <v>27537.872164992903</v>
      </c>
      <c r="L204" s="56">
        <v>26433.394300145541</v>
      </c>
      <c r="M204" s="56">
        <v>25219.653958135234</v>
      </c>
      <c r="N204" s="56">
        <v>24162.838206339631</v>
      </c>
      <c r="O204" s="56">
        <v>23122.95752107607</v>
      </c>
      <c r="P204" s="56">
        <v>21904.932708058364</v>
      </c>
      <c r="Q204" s="56">
        <v>20350.401139844274</v>
      </c>
      <c r="R204" s="56">
        <v>18977.547629525001</v>
      </c>
      <c r="S204" s="56">
        <v>17489.110066375004</v>
      </c>
      <c r="T204" s="56">
        <v>16081.847389649998</v>
      </c>
      <c r="U204" s="56">
        <v>14653.508523625</v>
      </c>
      <c r="V204" s="56">
        <v>13984.252763178079</v>
      </c>
      <c r="W204" s="56">
        <v>13325.302865354372</v>
      </c>
      <c r="X204" s="56">
        <v>12428.403861398258</v>
      </c>
      <c r="Y204" s="56">
        <v>11372.570333278261</v>
      </c>
      <c r="Z204" s="56">
        <v>10366.887662445628</v>
      </c>
      <c r="AA204" s="56">
        <v>9127.9827904881004</v>
      </c>
      <c r="AB204" s="56">
        <v>7623.0145930250001</v>
      </c>
      <c r="AC204" s="56">
        <v>7238.4873338750003</v>
      </c>
      <c r="AD204" s="56">
        <v>6904.0574160249998</v>
      </c>
      <c r="AE204" s="56">
        <v>6623.2800207249984</v>
      </c>
      <c r="AF204" s="56">
        <v>6531.9144807750008</v>
      </c>
      <c r="AG204" s="56">
        <v>6366.7131438750002</v>
      </c>
      <c r="AH204" s="56">
        <v>6195.4502433999987</v>
      </c>
    </row>
    <row r="205" spans="1:34" s="56" customFormat="1" x14ac:dyDescent="0.2"/>
    <row r="206" spans="1:34" s="56" customFormat="1" x14ac:dyDescent="0.2">
      <c r="A206" s="56" t="s">
        <v>100</v>
      </c>
      <c r="E206" s="56">
        <f>SUM(E197:E204)</f>
        <v>1216805.8083180741</v>
      </c>
      <c r="F206" s="56">
        <f t="shared" ref="F206:AH206" si="66">SUM(F197:F204)</f>
        <v>1231349.2967900974</v>
      </c>
      <c r="G206" s="56">
        <f t="shared" si="66"/>
        <v>1246101.9337582162</v>
      </c>
      <c r="H206" s="56">
        <f t="shared" si="66"/>
        <v>1273723.9420102381</v>
      </c>
      <c r="I206" s="56">
        <f t="shared" si="66"/>
        <v>1263860.8177097451</v>
      </c>
      <c r="J206" s="56">
        <f t="shared" si="66"/>
        <v>1274763.9083635225</v>
      </c>
      <c r="K206" s="56">
        <f t="shared" si="66"/>
        <v>1248948.0098400507</v>
      </c>
      <c r="L206" s="56">
        <f t="shared" si="66"/>
        <v>1214730.986571792</v>
      </c>
      <c r="M206" s="56">
        <f t="shared" si="66"/>
        <v>1175225.5624266381</v>
      </c>
      <c r="N206" s="56">
        <f t="shared" si="66"/>
        <v>1135534.0218723814</v>
      </c>
      <c r="O206" s="56">
        <f t="shared" si="66"/>
        <v>1091733.0087691844</v>
      </c>
      <c r="P206" s="56">
        <f t="shared" si="66"/>
        <v>1051765.3113137553</v>
      </c>
      <c r="Q206" s="56">
        <f t="shared" si="66"/>
        <v>982576.76615104743</v>
      </c>
      <c r="R206" s="56">
        <f t="shared" si="66"/>
        <v>911067.66163750715</v>
      </c>
      <c r="S206" s="56">
        <f t="shared" si="66"/>
        <v>839359.43127639056</v>
      </c>
      <c r="T206" s="56">
        <f t="shared" si="66"/>
        <v>764028.08933462121</v>
      </c>
      <c r="U206" s="56">
        <f t="shared" si="66"/>
        <v>680241.58356879849</v>
      </c>
      <c r="V206" s="56">
        <f t="shared" si="66"/>
        <v>642453.511048913</v>
      </c>
      <c r="W206" s="56">
        <f t="shared" si="66"/>
        <v>613196.54604036629</v>
      </c>
      <c r="X206" s="56">
        <f t="shared" si="66"/>
        <v>581395.10959011002</v>
      </c>
      <c r="Y206" s="56">
        <f t="shared" si="66"/>
        <v>546735.14935063431</v>
      </c>
      <c r="Z206" s="56">
        <f t="shared" si="66"/>
        <v>509373.64291573863</v>
      </c>
      <c r="AA206" s="56">
        <f t="shared" si="66"/>
        <v>468842.21626478405</v>
      </c>
      <c r="AB206" s="56">
        <f t="shared" si="66"/>
        <v>441408.8053347891</v>
      </c>
      <c r="AC206" s="56">
        <f t="shared" si="66"/>
        <v>420867.17330978916</v>
      </c>
      <c r="AD206" s="56">
        <f t="shared" si="66"/>
        <v>403033.00057500001</v>
      </c>
      <c r="AE206" s="56">
        <f t="shared" si="66"/>
        <v>391020.54768749996</v>
      </c>
      <c r="AF206" s="56">
        <f t="shared" si="66"/>
        <v>378692.74399999995</v>
      </c>
      <c r="AG206" s="56">
        <f t="shared" si="66"/>
        <v>365966.902</v>
      </c>
      <c r="AH206" s="56">
        <f t="shared" si="66"/>
        <v>352898.53399999999</v>
      </c>
    </row>
    <row r="208" spans="1:34" x14ac:dyDescent="0.2">
      <c r="A208" s="50" t="str">
        <f>A109</f>
        <v>Net Fixed Assets:</v>
      </c>
    </row>
    <row r="209" spans="1:34" x14ac:dyDescent="0.2">
      <c r="A209" s="50" t="str">
        <f>A110</f>
        <v>Utility Plant, Net</v>
      </c>
      <c r="E209" s="50">
        <f t="shared" ref="E209:AH210" si="67">E110</f>
        <v>2733318.91342451</v>
      </c>
      <c r="F209" s="50">
        <f t="shared" si="67"/>
        <v>2838001.3254887015</v>
      </c>
      <c r="G209" s="50">
        <f t="shared" si="67"/>
        <v>2920540.8632719996</v>
      </c>
      <c r="H209" s="50">
        <f t="shared" si="67"/>
        <v>3003806.9022046649</v>
      </c>
      <c r="I209" s="50">
        <f t="shared" si="67"/>
        <v>3047582.1614477397</v>
      </c>
      <c r="J209" s="50">
        <f t="shared" si="67"/>
        <v>3114308.3640144067</v>
      </c>
      <c r="K209" s="50">
        <f t="shared" si="67"/>
        <v>3144812.971965678</v>
      </c>
      <c r="L209" s="50">
        <f t="shared" si="67"/>
        <v>3155559.1041493728</v>
      </c>
      <c r="M209" s="50">
        <f t="shared" si="67"/>
        <v>3165012.6220048419</v>
      </c>
      <c r="N209" s="50">
        <f t="shared" si="67"/>
        <v>3177088.4060497074</v>
      </c>
      <c r="O209" s="50">
        <f t="shared" si="67"/>
        <v>3187629.5509649813</v>
      </c>
      <c r="P209" s="50">
        <f t="shared" si="67"/>
        <v>3204439.1257289737</v>
      </c>
      <c r="Q209" s="50">
        <f t="shared" si="67"/>
        <v>3193939.9809226356</v>
      </c>
      <c r="R209" s="50">
        <f t="shared" si="67"/>
        <v>3183677.1984916916</v>
      </c>
      <c r="S209" s="50">
        <f t="shared" si="67"/>
        <v>3173630.6646272726</v>
      </c>
      <c r="T209" s="50">
        <f t="shared" si="67"/>
        <v>3163784.1260821638</v>
      </c>
      <c r="U209" s="50">
        <f t="shared" si="67"/>
        <v>3154122.1784363389</v>
      </c>
      <c r="V209" s="50">
        <f t="shared" si="67"/>
        <v>3204630.2181883766</v>
      </c>
      <c r="W209" s="50">
        <f t="shared" si="67"/>
        <v>3251958.081761972</v>
      </c>
      <c r="X209" s="50">
        <f t="shared" si="67"/>
        <v>3296277.9203763399</v>
      </c>
      <c r="Y209" s="50">
        <f t="shared" si="67"/>
        <v>3337752.2630342273</v>
      </c>
      <c r="Z209" s="50">
        <f t="shared" si="67"/>
        <v>3376534.5502757696</v>
      </c>
      <c r="AA209" s="50">
        <f t="shared" si="67"/>
        <v>3412766.5236909688</v>
      </c>
      <c r="AB209" s="50">
        <f t="shared" si="67"/>
        <v>3446585.0359652177</v>
      </c>
      <c r="AC209" s="50">
        <f t="shared" si="67"/>
        <v>3478119.2741463543</v>
      </c>
      <c r="AD209" s="50">
        <f t="shared" si="67"/>
        <v>3507491.1846322985</v>
      </c>
      <c r="AE209" s="50">
        <f t="shared" si="67"/>
        <v>3534815.874534742</v>
      </c>
      <c r="AF209" s="50">
        <f t="shared" si="67"/>
        <v>3560201.9907311206</v>
      </c>
      <c r="AG209" s="50">
        <f t="shared" si="67"/>
        <v>3583752.0778441639</v>
      </c>
      <c r="AH209" s="50">
        <f t="shared" si="67"/>
        <v>3605559.5538603547</v>
      </c>
    </row>
    <row r="210" spans="1:34" s="56" customFormat="1" x14ac:dyDescent="0.2">
      <c r="A210" s="56" t="str">
        <f>A111</f>
        <v>Total Net Fixed Assets (Plant, net)</v>
      </c>
      <c r="E210" s="56">
        <f t="shared" si="67"/>
        <v>2733318.91342451</v>
      </c>
      <c r="F210" s="56">
        <f t="shared" si="67"/>
        <v>2838001.3254887015</v>
      </c>
      <c r="G210" s="56">
        <f t="shared" si="67"/>
        <v>2920540.8632719996</v>
      </c>
      <c r="H210" s="56">
        <f t="shared" si="67"/>
        <v>3003806.9022046649</v>
      </c>
      <c r="I210" s="56">
        <f t="shared" si="67"/>
        <v>3047582.1614477397</v>
      </c>
      <c r="J210" s="56">
        <f t="shared" si="67"/>
        <v>3114308.3640144067</v>
      </c>
      <c r="K210" s="56">
        <f t="shared" si="67"/>
        <v>3144812.971965678</v>
      </c>
      <c r="L210" s="56">
        <f t="shared" si="67"/>
        <v>3155559.1041493728</v>
      </c>
      <c r="M210" s="56">
        <f t="shared" si="67"/>
        <v>3165012.6220048419</v>
      </c>
      <c r="N210" s="56">
        <f t="shared" si="67"/>
        <v>3177088.4060497074</v>
      </c>
      <c r="O210" s="56">
        <f t="shared" si="67"/>
        <v>3187629.5509649813</v>
      </c>
      <c r="P210" s="56">
        <f t="shared" si="67"/>
        <v>3204439.1257289737</v>
      </c>
      <c r="Q210" s="56">
        <f t="shared" si="67"/>
        <v>3193939.9809226356</v>
      </c>
      <c r="R210" s="56">
        <f t="shared" si="67"/>
        <v>3183677.1984916916</v>
      </c>
      <c r="S210" s="56">
        <f t="shared" si="67"/>
        <v>3173630.6646272726</v>
      </c>
      <c r="T210" s="56">
        <f t="shared" si="67"/>
        <v>3163784.1260821638</v>
      </c>
      <c r="U210" s="56">
        <f t="shared" si="67"/>
        <v>3154122.1784363389</v>
      </c>
      <c r="V210" s="56">
        <f t="shared" si="67"/>
        <v>3204630.2181883766</v>
      </c>
      <c r="W210" s="56">
        <f t="shared" si="67"/>
        <v>3251958.081761972</v>
      </c>
      <c r="X210" s="56">
        <f t="shared" si="67"/>
        <v>3296277.9203763399</v>
      </c>
      <c r="Y210" s="56">
        <f t="shared" si="67"/>
        <v>3337752.2630342273</v>
      </c>
      <c r="Z210" s="56">
        <f t="shared" si="67"/>
        <v>3376534.5502757696</v>
      </c>
      <c r="AA210" s="56">
        <f t="shared" si="67"/>
        <v>3412766.5236909688</v>
      </c>
      <c r="AB210" s="56">
        <f t="shared" si="67"/>
        <v>3446585.0359652177</v>
      </c>
      <c r="AC210" s="56">
        <f t="shared" si="67"/>
        <v>3478119.2741463543</v>
      </c>
      <c r="AD210" s="56">
        <f t="shared" si="67"/>
        <v>3507491.1846322985</v>
      </c>
      <c r="AE210" s="56">
        <f t="shared" si="67"/>
        <v>3534815.874534742</v>
      </c>
      <c r="AF210" s="56">
        <f t="shared" si="67"/>
        <v>3560201.9907311206</v>
      </c>
      <c r="AG210" s="56">
        <f t="shared" si="67"/>
        <v>3583752.0778441639</v>
      </c>
      <c r="AH210" s="56">
        <f t="shared" si="67"/>
        <v>3605559.5538603547</v>
      </c>
    </row>
    <row r="212" spans="1:34" x14ac:dyDescent="0.2">
      <c r="A212" s="50" t="s">
        <v>168</v>
      </c>
    </row>
    <row r="213" spans="1:34" x14ac:dyDescent="0.2">
      <c r="A213" s="50" t="s">
        <v>169</v>
      </c>
      <c r="E213" s="50">
        <v>30937.54877033077</v>
      </c>
      <c r="F213" s="50">
        <v>29754.09563452212</v>
      </c>
      <c r="G213" s="50">
        <v>28811.178100388483</v>
      </c>
      <c r="H213" s="50">
        <v>28138.120658990963</v>
      </c>
      <c r="I213" s="50">
        <v>27750.844213494864</v>
      </c>
      <c r="J213" s="50">
        <v>25631.658068560726</v>
      </c>
      <c r="K213" s="50">
        <v>23265.146316741397</v>
      </c>
      <c r="L213" s="50">
        <v>20646.431789762944</v>
      </c>
      <c r="M213" s="50">
        <v>17770.560532919459</v>
      </c>
      <c r="N213" s="50">
        <v>14632.500781742485</v>
      </c>
      <c r="O213" s="50">
        <v>11227.141931498471</v>
      </c>
      <c r="P213" s="50">
        <v>7547.8228575522044</v>
      </c>
      <c r="Q213" s="50">
        <v>3818.1310870843045</v>
      </c>
      <c r="R213" s="50">
        <v>49.826626538695564</v>
      </c>
      <c r="S213" s="50">
        <v>-3756.0736497784528</v>
      </c>
      <c r="T213" s="50">
        <v>-7601.7611109829013</v>
      </c>
      <c r="U213" s="50">
        <v>-11487.655695199082</v>
      </c>
      <c r="V213" s="50">
        <v>-15414.181680613707</v>
      </c>
      <c r="W213" s="50">
        <v>-19380.284815881489</v>
      </c>
      <c r="X213" s="50">
        <v>-23388.259769618926</v>
      </c>
      <c r="Y213" s="50">
        <v>-27438.552491223636</v>
      </c>
      <c r="Z213" s="50">
        <v>-31531.613581873229</v>
      </c>
      <c r="AA213" s="50">
        <v>-35666.349708687376</v>
      </c>
      <c r="AB213" s="50">
        <v>-39845.164689335536</v>
      </c>
      <c r="AC213" s="50">
        <v>-44068.532200429923</v>
      </c>
      <c r="AD213" s="50">
        <v>-48336.930905209847</v>
      </c>
      <c r="AE213" s="50">
        <v>-52650.844503918393</v>
      </c>
      <c r="AF213" s="50">
        <v>-57010.761784643517</v>
      </c>
      <c r="AG213" s="50">
        <v>-61417.176674627277</v>
      </c>
      <c r="AH213" s="50">
        <v>-65868.916406976728</v>
      </c>
    </row>
    <row r="214" spans="1:34" x14ac:dyDescent="0.2">
      <c r="A214" s="50" t="s">
        <v>170</v>
      </c>
      <c r="E214" s="50">
        <v>52039.123119624215</v>
      </c>
      <c r="F214" s="50">
        <v>52647.36490115866</v>
      </c>
      <c r="G214" s="50">
        <v>53267.928550683442</v>
      </c>
      <c r="H214" s="50">
        <v>53919.038074937846</v>
      </c>
      <c r="I214" s="50">
        <v>54632.23126796374</v>
      </c>
      <c r="J214" s="50">
        <v>55380.730449060058</v>
      </c>
      <c r="K214" s="50">
        <v>55988.734614718262</v>
      </c>
      <c r="L214" s="50">
        <v>56610.342912405809</v>
      </c>
      <c r="M214" s="50">
        <v>57246.005324866681</v>
      </c>
      <c r="N214" s="50">
        <v>57923.646201632655</v>
      </c>
      <c r="O214" s="50">
        <v>58616.027063253961</v>
      </c>
      <c r="P214" s="50">
        <v>59209.371915929383</v>
      </c>
      <c r="Q214" s="50">
        <v>59849.053457212729</v>
      </c>
      <c r="R214" s="50">
        <v>60496.302368016957</v>
      </c>
      <c r="S214" s="50">
        <v>61156.579064839374</v>
      </c>
      <c r="T214" s="50">
        <v>61824.730641432034</v>
      </c>
      <c r="U214" s="50">
        <v>62500.857024325254</v>
      </c>
      <c r="V214" s="50">
        <v>63185.059516812682</v>
      </c>
      <c r="W214" s="50">
        <v>63883.041359187373</v>
      </c>
      <c r="X214" s="50">
        <v>64589.427663362447</v>
      </c>
      <c r="Y214" s="50">
        <v>65304.325967165918</v>
      </c>
      <c r="Z214" s="50">
        <v>66027.845299171997</v>
      </c>
      <c r="AA214" s="50">
        <v>66765.944945747862</v>
      </c>
      <c r="AB214" s="50">
        <v>67513.016328273559</v>
      </c>
      <c r="AC214" s="50">
        <v>68269.175188641253</v>
      </c>
      <c r="AD214" s="50">
        <v>69034.538882959896</v>
      </c>
      <c r="AE214" s="50">
        <v>69809.226406132744</v>
      </c>
      <c r="AF214" s="50">
        <v>70593.358416841467</v>
      </c>
      <c r="AG214" s="50">
        <v>71387.057262944611</v>
      </c>
      <c r="AH214" s="50">
        <v>72196.761242184089</v>
      </c>
    </row>
    <row r="215" spans="1:34" x14ac:dyDescent="0.2">
      <c r="A215" s="50" t="s">
        <v>171</v>
      </c>
      <c r="E215" s="50">
        <v>2152.4349940572129</v>
      </c>
      <c r="F215" s="50">
        <v>1676.1711632479089</v>
      </c>
      <c r="G215" s="50">
        <v>1693.79111085148</v>
      </c>
      <c r="H215" s="50">
        <v>1711.5872579310874</v>
      </c>
      <c r="I215" s="50">
        <v>1729.5613664814905</v>
      </c>
      <c r="J215" s="50">
        <v>1747.7152161173979</v>
      </c>
      <c r="K215" s="50">
        <v>1766.0506042496643</v>
      </c>
      <c r="L215" s="50">
        <v>1784.569346263253</v>
      </c>
      <c r="M215" s="50">
        <v>1803.2732756969785</v>
      </c>
      <c r="N215" s="50">
        <v>1822.1642444250399</v>
      </c>
      <c r="O215" s="50">
        <v>1841.2441228403832</v>
      </c>
      <c r="P215" s="50">
        <v>1860.5148000398794</v>
      </c>
      <c r="Q215" s="50">
        <v>1879.9781840113706</v>
      </c>
      <c r="R215" s="50">
        <v>1899.6362018225759</v>
      </c>
      <c r="S215" s="50">
        <v>1919.4907998118947</v>
      </c>
      <c r="T215" s="50">
        <v>1939.5439437811058</v>
      </c>
      <c r="U215" s="50">
        <v>1959.7976191900095</v>
      </c>
      <c r="V215" s="50">
        <v>1980.2538313530017</v>
      </c>
      <c r="W215" s="50">
        <v>2000.9146056376242</v>
      </c>
      <c r="X215" s="50">
        <v>2050.2324647814685</v>
      </c>
      <c r="Y215" s="50">
        <v>2101.1800888719563</v>
      </c>
      <c r="Z215" s="50">
        <v>2153.8539166221412</v>
      </c>
      <c r="AA215" s="50">
        <v>2208.2761231449344</v>
      </c>
      <c r="AB215" s="50">
        <v>2264.5630982525472</v>
      </c>
      <c r="AC215" s="50">
        <v>2309.7940498827561</v>
      </c>
      <c r="AD215" s="50">
        <v>2356.1568998337607</v>
      </c>
      <c r="AE215" s="50">
        <v>2403.6739153559765</v>
      </c>
      <c r="AF215" s="50">
        <v>2452.3872932532972</v>
      </c>
      <c r="AG215" s="50">
        <v>2476.9591801973274</v>
      </c>
      <c r="AH215" s="50">
        <v>2501.7767860107983</v>
      </c>
    </row>
    <row r="216" spans="1:34" x14ac:dyDescent="0.2">
      <c r="A216" s="50" t="s">
        <v>172</v>
      </c>
      <c r="E216" s="204">
        <v>566.24574999999993</v>
      </c>
      <c r="F216" s="204">
        <v>293.88625000000002</v>
      </c>
      <c r="G216" s="204">
        <v>293.88625000000002</v>
      </c>
      <c r="H216" s="204">
        <v>293.88625000000002</v>
      </c>
      <c r="I216" s="204">
        <v>293.88625000000002</v>
      </c>
      <c r="J216" s="204">
        <v>293.88625000000002</v>
      </c>
      <c r="K216" s="204">
        <v>293.88625000000002</v>
      </c>
      <c r="L216" s="204">
        <v>293.88625000000002</v>
      </c>
      <c r="M216" s="204">
        <v>293.88625000000002</v>
      </c>
      <c r="N216" s="204">
        <v>293.88625000000002</v>
      </c>
      <c r="O216" s="204">
        <v>293.88625000000002</v>
      </c>
      <c r="P216" s="204">
        <v>293.88625000000002</v>
      </c>
      <c r="Q216" s="204">
        <v>293.88625000000002</v>
      </c>
      <c r="R216" s="204">
        <v>293.88625000000002</v>
      </c>
      <c r="S216" s="204">
        <v>293.88625000000002</v>
      </c>
      <c r="T216" s="204">
        <v>293.88625000000002</v>
      </c>
      <c r="U216" s="204">
        <v>293.88625000000002</v>
      </c>
      <c r="V216" s="204">
        <v>293.88625000000002</v>
      </c>
      <c r="W216" s="204">
        <v>293.88625000000002</v>
      </c>
      <c r="X216" s="204">
        <v>293.88625000000002</v>
      </c>
      <c r="Y216" s="204">
        <v>293.88625000000002</v>
      </c>
      <c r="Z216" s="204">
        <v>293.88625000000002</v>
      </c>
      <c r="AA216" s="204">
        <v>293.88625000000002</v>
      </c>
      <c r="AB216" s="204">
        <v>293.88625000000002</v>
      </c>
      <c r="AC216" s="204">
        <v>293.88625000000002</v>
      </c>
      <c r="AD216" s="204">
        <v>293.88625000000002</v>
      </c>
      <c r="AE216" s="204">
        <v>293.88625000000002</v>
      </c>
      <c r="AF216" s="204">
        <v>293.88625000000002</v>
      </c>
      <c r="AG216" s="204">
        <v>293.88625000000002</v>
      </c>
      <c r="AH216" s="204">
        <v>293.88625000000002</v>
      </c>
    </row>
    <row r="217" spans="1:34" x14ac:dyDescent="0.2">
      <c r="A217" s="50" t="s">
        <v>173</v>
      </c>
      <c r="E217" s="50">
        <f>SUM(E213:E216)</f>
        <v>85695.352634012204</v>
      </c>
      <c r="F217" s="50">
        <f t="shared" ref="F217:AH217" si="68">SUM(F213:F216)</f>
        <v>84371.517948928697</v>
      </c>
      <c r="G217" s="50">
        <f t="shared" si="68"/>
        <v>84066.784011923402</v>
      </c>
      <c r="H217" s="50">
        <f t="shared" si="68"/>
        <v>84062.632241859887</v>
      </c>
      <c r="I217" s="50">
        <f t="shared" si="68"/>
        <v>84406.52309794008</v>
      </c>
      <c r="J217" s="50">
        <f t="shared" si="68"/>
        <v>83053.989983738182</v>
      </c>
      <c r="K217" s="50">
        <f t="shared" si="68"/>
        <v>81313.817785709325</v>
      </c>
      <c r="L217" s="50">
        <f t="shared" si="68"/>
        <v>79335.230298431998</v>
      </c>
      <c r="M217" s="50">
        <f t="shared" si="68"/>
        <v>77113.725383483106</v>
      </c>
      <c r="N217" s="50">
        <f t="shared" si="68"/>
        <v>74672.197477800175</v>
      </c>
      <c r="O217" s="50">
        <f t="shared" si="68"/>
        <v>71978.299367592801</v>
      </c>
      <c r="P217" s="50">
        <f t="shared" si="68"/>
        <v>68911.595823521464</v>
      </c>
      <c r="Q217" s="50">
        <f t="shared" si="68"/>
        <v>65841.048978308405</v>
      </c>
      <c r="R217" s="50">
        <f t="shared" si="68"/>
        <v>62739.65144637823</v>
      </c>
      <c r="S217" s="50">
        <f t="shared" si="68"/>
        <v>59613.882464872819</v>
      </c>
      <c r="T217" s="50">
        <f t="shared" si="68"/>
        <v>56456.399724230243</v>
      </c>
      <c r="U217" s="50">
        <f t="shared" si="68"/>
        <v>53266.88519831618</v>
      </c>
      <c r="V217" s="50">
        <f t="shared" si="68"/>
        <v>50045.017917551981</v>
      </c>
      <c r="W217" s="50">
        <f t="shared" si="68"/>
        <v>46797.557398943514</v>
      </c>
      <c r="X217" s="50">
        <f t="shared" si="68"/>
        <v>43545.286608524992</v>
      </c>
      <c r="Y217" s="50">
        <f t="shared" si="68"/>
        <v>40260.839814814244</v>
      </c>
      <c r="Z217" s="50">
        <f t="shared" si="68"/>
        <v>36943.971883920909</v>
      </c>
      <c r="AA217" s="50">
        <f t="shared" si="68"/>
        <v>33601.757610205423</v>
      </c>
      <c r="AB217" s="50">
        <f t="shared" si="68"/>
        <v>30226.300987190571</v>
      </c>
      <c r="AC217" s="50">
        <f t="shared" si="68"/>
        <v>26804.323288094085</v>
      </c>
      <c r="AD217" s="50">
        <f t="shared" si="68"/>
        <v>23347.651127583809</v>
      </c>
      <c r="AE217" s="50">
        <f t="shared" si="68"/>
        <v>19855.942067570326</v>
      </c>
      <c r="AF217" s="50">
        <f t="shared" si="68"/>
        <v>16328.870175451248</v>
      </c>
      <c r="AG217" s="50">
        <f t="shared" si="68"/>
        <v>12740.726018514661</v>
      </c>
      <c r="AH217" s="50">
        <f t="shared" si="68"/>
        <v>9123.5078712181585</v>
      </c>
    </row>
    <row r="219" spans="1:34" x14ac:dyDescent="0.2">
      <c r="A219" s="50" t="s">
        <v>174</v>
      </c>
      <c r="E219" s="50">
        <v>-41522.563991265793</v>
      </c>
      <c r="F219" s="50">
        <v>-40246.61797057162</v>
      </c>
      <c r="G219" s="50">
        <v>-40776.086188922971</v>
      </c>
      <c r="H219" s="50">
        <v>-41241.564572991178</v>
      </c>
      <c r="I219" s="50">
        <v>-41717.633418441961</v>
      </c>
      <c r="J219" s="50">
        <v>-42432.019756296126</v>
      </c>
      <c r="K219" s="50">
        <v>-42978.025019596986</v>
      </c>
      <c r="L219" s="50">
        <v>-43535.944891290856</v>
      </c>
      <c r="M219" s="50">
        <v>-44106.056332510125</v>
      </c>
      <c r="N219" s="50">
        <v>-44688.643310730811</v>
      </c>
      <c r="O219" s="50">
        <v>-45283.99700042828</v>
      </c>
      <c r="P219" s="50">
        <v>-45882.471723980401</v>
      </c>
      <c r="Q219" s="50">
        <v>-46481.12066912523</v>
      </c>
      <c r="R219" s="50">
        <v>-47092.366633525548</v>
      </c>
      <c r="S219" s="50">
        <v>-47716.933477229089</v>
      </c>
      <c r="T219" s="50">
        <v>-48354.661233661871</v>
      </c>
      <c r="U219" s="50">
        <v>-49005.836402113033</v>
      </c>
      <c r="V219" s="50">
        <v>-49670.751822019527</v>
      </c>
      <c r="W219" s="50">
        <v>-50350.176342587118</v>
      </c>
      <c r="X219" s="50">
        <v>-51043.956571617455</v>
      </c>
      <c r="Y219" s="50">
        <v>-51752.405396197217</v>
      </c>
      <c r="Z219" s="50">
        <v>-52475.842631012783</v>
      </c>
      <c r="AA219" s="50">
        <v>-53215.085509682824</v>
      </c>
      <c r="AB219" s="50">
        <v>-53969.98857090337</v>
      </c>
      <c r="AC219" s="50">
        <v>-54740.893529924077</v>
      </c>
      <c r="AD219" s="50">
        <v>-55528.149671560823</v>
      </c>
      <c r="AE219" s="50">
        <v>-56332.114019129469</v>
      </c>
      <c r="AF219" s="50">
        <v>-57153.151507163449</v>
      </c>
      <c r="AG219" s="50">
        <v>-57991.635158000376</v>
      </c>
      <c r="AH219" s="50">
        <v>-58848.475624051818</v>
      </c>
    </row>
    <row r="221" spans="1:34" x14ac:dyDescent="0.2">
      <c r="A221" s="50" t="s">
        <v>108</v>
      </c>
      <c r="E221" s="50">
        <f>SUM(E217:E219)</f>
        <v>44172.788642746411</v>
      </c>
      <c r="F221" s="50">
        <f t="shared" ref="F221:AH221" si="69">SUM(F217:F219)</f>
        <v>44124.899978357076</v>
      </c>
      <c r="G221" s="50">
        <f t="shared" si="69"/>
        <v>43290.697823000432</v>
      </c>
      <c r="H221" s="50">
        <f t="shared" si="69"/>
        <v>42821.067668868709</v>
      </c>
      <c r="I221" s="50">
        <f t="shared" si="69"/>
        <v>42688.889679498119</v>
      </c>
      <c r="J221" s="50">
        <f t="shared" si="69"/>
        <v>40621.970227442056</v>
      </c>
      <c r="K221" s="50">
        <f t="shared" si="69"/>
        <v>38335.792766112339</v>
      </c>
      <c r="L221" s="50">
        <f t="shared" si="69"/>
        <v>35799.285407141142</v>
      </c>
      <c r="M221" s="50">
        <f t="shared" si="69"/>
        <v>33007.669050972981</v>
      </c>
      <c r="N221" s="50">
        <f t="shared" si="69"/>
        <v>29983.554167069364</v>
      </c>
      <c r="O221" s="50">
        <f t="shared" si="69"/>
        <v>26694.302367164521</v>
      </c>
      <c r="P221" s="50">
        <f t="shared" si="69"/>
        <v>23029.124099541063</v>
      </c>
      <c r="Q221" s="50">
        <f t="shared" si="69"/>
        <v>19359.928309183175</v>
      </c>
      <c r="R221" s="50">
        <f t="shared" si="69"/>
        <v>15647.284812852682</v>
      </c>
      <c r="S221" s="50">
        <f t="shared" si="69"/>
        <v>11896.948987643729</v>
      </c>
      <c r="T221" s="50">
        <f t="shared" si="69"/>
        <v>8101.7384905683721</v>
      </c>
      <c r="U221" s="50">
        <f t="shared" si="69"/>
        <v>4261.0487962031475</v>
      </c>
      <c r="V221" s="50">
        <f t="shared" si="69"/>
        <v>374.26609553245362</v>
      </c>
      <c r="W221" s="50">
        <f t="shared" si="69"/>
        <v>-3552.6189436436034</v>
      </c>
      <c r="X221" s="50">
        <f t="shared" si="69"/>
        <v>-7498.6699630924631</v>
      </c>
      <c r="Y221" s="50">
        <f t="shared" si="69"/>
        <v>-11491.565581382973</v>
      </c>
      <c r="Z221" s="50">
        <f t="shared" si="69"/>
        <v>-15531.870747091874</v>
      </c>
      <c r="AA221" s="50">
        <f t="shared" si="69"/>
        <v>-19613.327899477401</v>
      </c>
      <c r="AB221" s="50">
        <f t="shared" si="69"/>
        <v>-23743.687583712799</v>
      </c>
      <c r="AC221" s="50">
        <f t="shared" si="69"/>
        <v>-27936.570241829992</v>
      </c>
      <c r="AD221" s="50">
        <f t="shared" si="69"/>
        <v>-32180.498543977013</v>
      </c>
      <c r="AE221" s="50">
        <f t="shared" si="69"/>
        <v>-36476.171951559139</v>
      </c>
      <c r="AF221" s="50">
        <f t="shared" si="69"/>
        <v>-40824.281331712205</v>
      </c>
      <c r="AG221" s="50">
        <f t="shared" si="69"/>
        <v>-45250.909139485717</v>
      </c>
      <c r="AH221" s="50">
        <f t="shared" si="69"/>
        <v>-49724.967752833662</v>
      </c>
    </row>
    <row r="223" spans="1:34" x14ac:dyDescent="0.2">
      <c r="A223" s="50" t="s">
        <v>175</v>
      </c>
      <c r="E223" s="194">
        <f>E210+E217+E219</f>
        <v>2777491.7020672564</v>
      </c>
      <c r="F223" s="194">
        <f t="shared" ref="F223:AH223" si="70">F210+F217+F219</f>
        <v>2882126.2254670588</v>
      </c>
      <c r="G223" s="194">
        <f t="shared" si="70"/>
        <v>2963831.5610949998</v>
      </c>
      <c r="H223" s="194">
        <f t="shared" si="70"/>
        <v>3046627.9698735336</v>
      </c>
      <c r="I223" s="194">
        <f t="shared" si="70"/>
        <v>3090271.0511272382</v>
      </c>
      <c r="J223" s="194">
        <f t="shared" si="70"/>
        <v>3154930.3342418489</v>
      </c>
      <c r="K223" s="194">
        <f t="shared" si="70"/>
        <v>3183148.7647317904</v>
      </c>
      <c r="L223" s="194">
        <f t="shared" si="70"/>
        <v>3191358.3895565141</v>
      </c>
      <c r="M223" s="194">
        <f t="shared" si="70"/>
        <v>3198020.2910558153</v>
      </c>
      <c r="N223" s="194">
        <f t="shared" si="70"/>
        <v>3207071.9602167769</v>
      </c>
      <c r="O223" s="194">
        <f t="shared" si="70"/>
        <v>3214323.8533321456</v>
      </c>
      <c r="P223" s="194">
        <f t="shared" si="70"/>
        <v>3227468.2498285146</v>
      </c>
      <c r="Q223" s="194">
        <f t="shared" si="70"/>
        <v>3213299.9092318187</v>
      </c>
      <c r="R223" s="194">
        <f t="shared" si="70"/>
        <v>3199324.4833045444</v>
      </c>
      <c r="S223" s="194">
        <f t="shared" si="70"/>
        <v>3185527.6136149163</v>
      </c>
      <c r="T223" s="194">
        <f t="shared" si="70"/>
        <v>3171885.8645727322</v>
      </c>
      <c r="U223" s="194">
        <f t="shared" si="70"/>
        <v>3158383.2272325419</v>
      </c>
      <c r="V223" s="194">
        <f t="shared" si="70"/>
        <v>3205004.4842839092</v>
      </c>
      <c r="W223" s="194">
        <f t="shared" si="70"/>
        <v>3248405.4628183288</v>
      </c>
      <c r="X223" s="194">
        <f t="shared" si="70"/>
        <v>3288779.2504132474</v>
      </c>
      <c r="Y223" s="194">
        <f t="shared" si="70"/>
        <v>3326260.6974528446</v>
      </c>
      <c r="Z223" s="194">
        <f t="shared" si="70"/>
        <v>3361002.6795286778</v>
      </c>
      <c r="AA223" s="194">
        <f t="shared" si="70"/>
        <v>3393153.1957914913</v>
      </c>
      <c r="AB223" s="194">
        <f t="shared" si="70"/>
        <v>3422841.3483815049</v>
      </c>
      <c r="AC223" s="194">
        <f t="shared" si="70"/>
        <v>3450182.7039045244</v>
      </c>
      <c r="AD223" s="194">
        <f t="shared" si="70"/>
        <v>3475310.6860883217</v>
      </c>
      <c r="AE223" s="194">
        <f t="shared" si="70"/>
        <v>3498339.7025831831</v>
      </c>
      <c r="AF223" s="194">
        <f t="shared" si="70"/>
        <v>3519377.7093994082</v>
      </c>
      <c r="AG223" s="194">
        <f t="shared" si="70"/>
        <v>3538501.1687046778</v>
      </c>
      <c r="AH223" s="194">
        <f t="shared" si="70"/>
        <v>3555834.5861075209</v>
      </c>
    </row>
    <row r="225" spans="1:34" x14ac:dyDescent="0.2">
      <c r="A225" s="50" t="s">
        <v>176</v>
      </c>
      <c r="E225" s="198">
        <f t="shared" ref="E225:AH225" si="71">E206/E223</f>
        <v>0.43809520921787776</v>
      </c>
      <c r="F225" s="198">
        <f t="shared" si="71"/>
        <v>0.42723642216279156</v>
      </c>
      <c r="G225" s="198">
        <f t="shared" si="71"/>
        <v>0.42043615099970078</v>
      </c>
      <c r="H225" s="198">
        <f t="shared" si="71"/>
        <v>0.41807662589768407</v>
      </c>
      <c r="I225" s="198">
        <f t="shared" si="71"/>
        <v>0.40898057057122111</v>
      </c>
      <c r="J225" s="198">
        <f t="shared" si="71"/>
        <v>0.40405453474770842</v>
      </c>
      <c r="K225" s="198">
        <f t="shared" si="71"/>
        <v>0.3923624379978628</v>
      </c>
      <c r="L225" s="198">
        <f t="shared" si="71"/>
        <v>0.38063132945109202</v>
      </c>
      <c r="M225" s="198">
        <f t="shared" si="71"/>
        <v>0.36748533638560543</v>
      </c>
      <c r="N225" s="198">
        <f t="shared" si="71"/>
        <v>0.35407188736595324</v>
      </c>
      <c r="O225" s="198">
        <f t="shared" si="71"/>
        <v>0.33964623932881982</v>
      </c>
      <c r="P225" s="198">
        <f t="shared" si="71"/>
        <v>0.32587936732441564</v>
      </c>
      <c r="Q225" s="198">
        <f t="shared" si="71"/>
        <v>0.30578433196605831</v>
      </c>
      <c r="R225" s="198">
        <f t="shared" si="71"/>
        <v>0.28476875865260037</v>
      </c>
      <c r="S225" s="198">
        <f t="shared" si="71"/>
        <v>0.2634914943725416</v>
      </c>
      <c r="T225" s="198">
        <f t="shared" si="71"/>
        <v>0.24087502575933303</v>
      </c>
      <c r="U225" s="198">
        <f t="shared" si="71"/>
        <v>0.21537651849957548</v>
      </c>
      <c r="V225" s="198">
        <f t="shared" si="71"/>
        <v>0.20045323312315294</v>
      </c>
      <c r="W225" s="198">
        <f t="shared" si="71"/>
        <v>0.18876847519778356</v>
      </c>
      <c r="X225" s="198">
        <f t="shared" si="71"/>
        <v>0.17678143326799922</v>
      </c>
      <c r="Y225" s="198">
        <f t="shared" si="71"/>
        <v>0.16436930207223638</v>
      </c>
      <c r="Z225" s="198">
        <f t="shared" si="71"/>
        <v>0.15155407224702641</v>
      </c>
      <c r="AA225" s="198">
        <f t="shared" si="71"/>
        <v>0.13817301760683437</v>
      </c>
      <c r="AB225" s="198">
        <f t="shared" si="71"/>
        <v>0.12895976190760633</v>
      </c>
      <c r="AC225" s="198">
        <f t="shared" si="71"/>
        <v>0.12198402502960193</v>
      </c>
      <c r="AD225" s="198">
        <f t="shared" si="71"/>
        <v>0.11597035113676088</v>
      </c>
      <c r="AE225" s="198">
        <f t="shared" si="71"/>
        <v>0.11177317840196291</v>
      </c>
      <c r="AF225" s="198">
        <f t="shared" si="71"/>
        <v>0.1076021885882277</v>
      </c>
      <c r="AG225" s="198">
        <f t="shared" si="71"/>
        <v>0.10342427048963439</v>
      </c>
      <c r="AH225" s="198">
        <f t="shared" si="71"/>
        <v>9.924492420956757E-2</v>
      </c>
    </row>
    <row r="230" spans="1:34" ht="15.75" thickBot="1" x14ac:dyDescent="0.25">
      <c r="A230" s="50" t="s">
        <v>177</v>
      </c>
      <c r="D230" s="37" t="s">
        <v>25</v>
      </c>
      <c r="E230" s="37" t="s">
        <v>26</v>
      </c>
      <c r="F230" s="37" t="s">
        <v>26</v>
      </c>
      <c r="G230" s="37" t="s">
        <v>26</v>
      </c>
    </row>
    <row r="231" spans="1:34" ht="15.75" x14ac:dyDescent="0.25">
      <c r="A231" s="122" t="s">
        <v>94</v>
      </c>
      <c r="D231" s="124">
        <f>D101</f>
        <v>2018</v>
      </c>
      <c r="E231" s="124">
        <f t="shared" ref="E231:AH231" si="72">E101</f>
        <v>2019</v>
      </c>
      <c r="F231" s="124">
        <f t="shared" si="72"/>
        <v>2020</v>
      </c>
      <c r="G231" s="124">
        <f t="shared" si="72"/>
        <v>2021</v>
      </c>
      <c r="H231" s="124">
        <f t="shared" si="72"/>
        <v>2022</v>
      </c>
      <c r="I231" s="124">
        <f t="shared" si="72"/>
        <v>2023</v>
      </c>
      <c r="J231" s="124">
        <f t="shared" si="72"/>
        <v>2024</v>
      </c>
      <c r="K231" s="124">
        <f t="shared" si="72"/>
        <v>2025</v>
      </c>
      <c r="L231" s="124">
        <f t="shared" si="72"/>
        <v>2026</v>
      </c>
      <c r="M231" s="124">
        <f t="shared" si="72"/>
        <v>2027</v>
      </c>
      <c r="N231" s="124">
        <f t="shared" si="72"/>
        <v>2028</v>
      </c>
      <c r="O231" s="124">
        <f t="shared" si="72"/>
        <v>2029</v>
      </c>
      <c r="P231" s="124">
        <f t="shared" si="72"/>
        <v>0</v>
      </c>
      <c r="Q231" s="124">
        <f t="shared" si="72"/>
        <v>0</v>
      </c>
      <c r="R231" s="124">
        <f t="shared" si="72"/>
        <v>0</v>
      </c>
      <c r="S231" s="124">
        <f t="shared" si="72"/>
        <v>0</v>
      </c>
      <c r="T231" s="124">
        <f t="shared" si="72"/>
        <v>0</v>
      </c>
      <c r="U231" s="124">
        <f t="shared" si="72"/>
        <v>0</v>
      </c>
      <c r="V231" s="124">
        <f t="shared" si="72"/>
        <v>0</v>
      </c>
      <c r="W231" s="124">
        <f t="shared" si="72"/>
        <v>0</v>
      </c>
      <c r="X231" s="124">
        <f t="shared" si="72"/>
        <v>0</v>
      </c>
      <c r="Y231" s="124">
        <f t="shared" si="72"/>
        <v>0</v>
      </c>
      <c r="Z231" s="124">
        <f t="shared" si="72"/>
        <v>0</v>
      </c>
      <c r="AA231" s="124">
        <f t="shared" si="72"/>
        <v>0</v>
      </c>
      <c r="AB231" s="124">
        <f t="shared" si="72"/>
        <v>0</v>
      </c>
      <c r="AC231" s="124">
        <f t="shared" si="72"/>
        <v>0</v>
      </c>
      <c r="AD231" s="124">
        <f t="shared" si="72"/>
        <v>0</v>
      </c>
      <c r="AE231" s="124">
        <f t="shared" si="72"/>
        <v>0</v>
      </c>
      <c r="AF231" s="124">
        <f t="shared" si="72"/>
        <v>0</v>
      </c>
      <c r="AG231" s="124">
        <f t="shared" si="72"/>
        <v>0</v>
      </c>
      <c r="AH231" s="124">
        <f t="shared" si="72"/>
        <v>0</v>
      </c>
    </row>
    <row r="232" spans="1:34" ht="15" x14ac:dyDescent="0.2">
      <c r="A232" s="127" t="s">
        <v>95</v>
      </c>
      <c r="D232" s="128">
        <f t="shared" ref="D232:AH232" si="73">D127</f>
        <v>1532340</v>
      </c>
      <c r="E232" s="128">
        <f t="shared" si="73"/>
        <v>1342455</v>
      </c>
      <c r="F232" s="128">
        <f t="shared" si="73"/>
        <v>1319986.7704670501</v>
      </c>
      <c r="G232" s="128">
        <f t="shared" si="73"/>
        <v>1337855.4805626019</v>
      </c>
      <c r="H232" s="128">
        <f t="shared" si="73"/>
        <v>1371155.0458709332</v>
      </c>
      <c r="I232" s="128">
        <f t="shared" si="73"/>
        <v>1376821.2408952846</v>
      </c>
      <c r="J232" s="128">
        <f t="shared" si="73"/>
        <v>1406819.3788141683</v>
      </c>
      <c r="K232" s="128">
        <f t="shared" si="73"/>
        <v>1386203.4804046452</v>
      </c>
      <c r="L232" s="128">
        <f t="shared" si="73"/>
        <v>1351665.376178527</v>
      </c>
      <c r="M232" s="128">
        <f t="shared" si="73"/>
        <v>1312487.9823105116</v>
      </c>
      <c r="N232" s="128">
        <f t="shared" si="73"/>
        <v>1273394.4283507315</v>
      </c>
      <c r="O232" s="128">
        <f t="shared" si="73"/>
        <v>1235257.0351000535</v>
      </c>
      <c r="P232" s="128">
        <f t="shared" si="73"/>
        <v>1191376.7812504184</v>
      </c>
      <c r="Q232" s="128">
        <f t="shared" si="73"/>
        <v>1122605.3297172138</v>
      </c>
      <c r="R232" s="128">
        <f t="shared" si="73"/>
        <v>1057294.2139999999</v>
      </c>
      <c r="S232" s="128">
        <f t="shared" si="73"/>
        <v>986199.01099999994</v>
      </c>
      <c r="T232" s="128">
        <f t="shared" si="73"/>
        <v>914586.94899999991</v>
      </c>
      <c r="U232" s="128">
        <f t="shared" si="73"/>
        <v>839263.29599999997</v>
      </c>
      <c r="V232" s="128">
        <f t="shared" si="73"/>
        <v>801212.28162140423</v>
      </c>
      <c r="W232" s="128">
        <f t="shared" si="73"/>
        <v>773425.68747647037</v>
      </c>
      <c r="X232" s="128">
        <f t="shared" si="73"/>
        <v>739751.15176242625</v>
      </c>
      <c r="Y232" s="128">
        <f t="shared" si="73"/>
        <v>700027.06633771048</v>
      </c>
      <c r="Z232" s="128">
        <f t="shared" si="73"/>
        <v>662733.16038116661</v>
      </c>
      <c r="AA232" s="128">
        <f t="shared" si="73"/>
        <v>612075.49439980136</v>
      </c>
      <c r="AB232" s="128">
        <f t="shared" si="73"/>
        <v>537698.26099999994</v>
      </c>
      <c r="AC232" s="128">
        <f t="shared" si="73"/>
        <v>514522.81400000001</v>
      </c>
      <c r="AD232" s="128">
        <f t="shared" si="73"/>
        <v>493913.02100000001</v>
      </c>
      <c r="AE232" s="128">
        <f t="shared" si="73"/>
        <v>476015.62099999998</v>
      </c>
      <c r="AF232" s="128">
        <f t="shared" si="73"/>
        <v>463938.18299999996</v>
      </c>
      <c r="AG232" s="128">
        <f t="shared" si="73"/>
        <v>451542.74400000001</v>
      </c>
      <c r="AH232" s="128">
        <f t="shared" si="73"/>
        <v>438816.902</v>
      </c>
    </row>
    <row r="233" spans="1:34" ht="15" x14ac:dyDescent="0.2">
      <c r="A233" s="127" t="s">
        <v>178</v>
      </c>
      <c r="D233" s="128">
        <v>184092</v>
      </c>
      <c r="E233" s="128">
        <v>156003.46855118597</v>
      </c>
      <c r="F233" s="128">
        <v>115840.59414891861</v>
      </c>
      <c r="G233" s="128">
        <v>120365.24914856775</v>
      </c>
      <c r="H233" s="128">
        <v>126317.87631841382</v>
      </c>
      <c r="I233" s="128">
        <v>141409.87087147014</v>
      </c>
      <c r="J233" s="128">
        <v>160701.15401180417</v>
      </c>
      <c r="K233" s="128">
        <v>164793.34272958734</v>
      </c>
      <c r="L233" s="128">
        <v>163367.78390688059</v>
      </c>
      <c r="M233" s="128">
        <v>162482.07384200892</v>
      </c>
      <c r="N233" s="128">
        <v>162023.24468468959</v>
      </c>
      <c r="O233" s="128">
        <v>166646.98385194532</v>
      </c>
      <c r="P233" s="128">
        <v>161516.40264472133</v>
      </c>
      <c r="Q233" s="128">
        <v>160378.96470601068</v>
      </c>
      <c r="R233" s="128">
        <v>165204.09999201767</v>
      </c>
      <c r="S233" s="128">
        <v>164328.68978998435</v>
      </c>
      <c r="T233" s="128">
        <v>166640.70705502862</v>
      </c>
      <c r="U233" s="128">
        <v>173675.22095482642</v>
      </c>
      <c r="V233" s="128">
        <v>172743.02333566919</v>
      </c>
      <c r="W233" s="128">
        <v>173554.44430145845</v>
      </c>
      <c r="X233" s="128">
        <v>170784.44603371448</v>
      </c>
      <c r="Y233" s="128">
        <v>164664.48732035432</v>
      </c>
      <c r="Z233" s="128">
        <v>163726.40512787359</v>
      </c>
      <c r="AA233" s="128">
        <v>152361.26092550546</v>
      </c>
      <c r="AB233" s="128">
        <v>103912.47025823584</v>
      </c>
      <c r="AC233" s="128">
        <v>100894.12802408585</v>
      </c>
      <c r="AD233" s="128">
        <v>97784.077841025006</v>
      </c>
      <c r="AE233" s="128">
        <v>91618.353333225008</v>
      </c>
      <c r="AF233" s="128">
        <v>91777.353480774997</v>
      </c>
      <c r="AG233" s="128">
        <v>91942.555143874997</v>
      </c>
      <c r="AH233" s="128">
        <v>92113.81824339999</v>
      </c>
    </row>
    <row r="234" spans="1:34" ht="15" x14ac:dyDescent="0.2">
      <c r="A234" s="127" t="s">
        <v>179</v>
      </c>
      <c r="D234" s="128">
        <v>29841</v>
      </c>
      <c r="E234" s="128">
        <v>30354.276869259993</v>
      </c>
      <c r="F234" s="128">
        <v>27203.120471965743</v>
      </c>
      <c r="G234" s="128">
        <v>28611.702344182038</v>
      </c>
      <c r="H234" s="128">
        <v>28886.772457718656</v>
      </c>
      <c r="I234" s="128">
        <v>28449.447685930692</v>
      </c>
      <c r="J234" s="128">
        <v>28645.683561158363</v>
      </c>
      <c r="K234" s="128">
        <v>27537.872164992903</v>
      </c>
      <c r="L234" s="128">
        <v>26433.394300145541</v>
      </c>
      <c r="M234" s="128">
        <v>25219.653958135234</v>
      </c>
      <c r="N234" s="128">
        <v>24162.838206339631</v>
      </c>
      <c r="O234" s="128">
        <v>23122.95752107607</v>
      </c>
      <c r="P234" s="128">
        <v>21904.932708058364</v>
      </c>
      <c r="Q234" s="128">
        <v>20350.401139844274</v>
      </c>
      <c r="R234" s="128">
        <v>18977.547629525001</v>
      </c>
      <c r="S234" s="128">
        <v>17489.110066375004</v>
      </c>
      <c r="T234" s="128">
        <v>16081.847389649998</v>
      </c>
      <c r="U234" s="128">
        <v>14653.508523625</v>
      </c>
      <c r="V234" s="128">
        <v>13984.252763178079</v>
      </c>
      <c r="W234" s="128">
        <v>13325.302865354372</v>
      </c>
      <c r="X234" s="128">
        <v>12428.403861398258</v>
      </c>
      <c r="Y234" s="128">
        <v>11372.570333278261</v>
      </c>
      <c r="Z234" s="128">
        <v>10366.887662445628</v>
      </c>
      <c r="AA234" s="128">
        <v>9127.9827904881004</v>
      </c>
      <c r="AB234" s="128">
        <v>7623.0145930250001</v>
      </c>
      <c r="AC234" s="128">
        <v>7238.4873338750003</v>
      </c>
      <c r="AD234" s="128">
        <v>6904.0574160249998</v>
      </c>
      <c r="AE234" s="128">
        <v>6623.2800207249984</v>
      </c>
      <c r="AF234" s="128">
        <v>6531.9144807750008</v>
      </c>
      <c r="AG234" s="128">
        <v>6366.7131438750002</v>
      </c>
      <c r="AH234" s="128">
        <v>6195.4502433999987</v>
      </c>
    </row>
    <row r="235" spans="1:34" ht="15" x14ac:dyDescent="0.2">
      <c r="A235" s="129" t="s">
        <v>100</v>
      </c>
      <c r="D235" s="130">
        <f>D232-D233+D234</f>
        <v>1378089</v>
      </c>
      <c r="E235" s="130">
        <f t="shared" ref="E235:AH235" si="74">E232-E233+E234</f>
        <v>1216805.8083180741</v>
      </c>
      <c r="F235" s="130">
        <f t="shared" si="74"/>
        <v>1231349.2967900974</v>
      </c>
      <c r="G235" s="130">
        <f t="shared" si="74"/>
        <v>1246101.9337582162</v>
      </c>
      <c r="H235" s="130">
        <f t="shared" si="74"/>
        <v>1273723.9420102381</v>
      </c>
      <c r="I235" s="130">
        <f t="shared" si="74"/>
        <v>1263860.8177097451</v>
      </c>
      <c r="J235" s="130">
        <f t="shared" si="74"/>
        <v>1274763.9083635225</v>
      </c>
      <c r="K235" s="130">
        <f t="shared" si="74"/>
        <v>1248948.0098400507</v>
      </c>
      <c r="L235" s="130">
        <f t="shared" si="74"/>
        <v>1214730.986571792</v>
      </c>
      <c r="M235" s="130">
        <f t="shared" si="74"/>
        <v>1175225.5624266381</v>
      </c>
      <c r="N235" s="130">
        <f t="shared" si="74"/>
        <v>1135534.0218723814</v>
      </c>
      <c r="O235" s="130">
        <f t="shared" si="74"/>
        <v>1091733.0087691844</v>
      </c>
      <c r="P235" s="130">
        <f t="shared" si="74"/>
        <v>1051765.3113137553</v>
      </c>
      <c r="Q235" s="130">
        <f t="shared" si="74"/>
        <v>982576.76615104743</v>
      </c>
      <c r="R235" s="130">
        <f t="shared" si="74"/>
        <v>911067.66163750715</v>
      </c>
      <c r="S235" s="130">
        <f t="shared" si="74"/>
        <v>839359.43127639056</v>
      </c>
      <c r="T235" s="130">
        <f t="shared" si="74"/>
        <v>764028.08933462121</v>
      </c>
      <c r="U235" s="130">
        <f t="shared" si="74"/>
        <v>680241.58356879849</v>
      </c>
      <c r="V235" s="130">
        <f t="shared" si="74"/>
        <v>642453.51104891312</v>
      </c>
      <c r="W235" s="130">
        <f t="shared" si="74"/>
        <v>613196.54604036629</v>
      </c>
      <c r="X235" s="130">
        <f t="shared" si="74"/>
        <v>581395.10959011002</v>
      </c>
      <c r="Y235" s="130">
        <f t="shared" si="74"/>
        <v>546735.14935063443</v>
      </c>
      <c r="Z235" s="130">
        <f t="shared" si="74"/>
        <v>509373.64291573863</v>
      </c>
      <c r="AA235" s="130">
        <f t="shared" si="74"/>
        <v>468842.21626478405</v>
      </c>
      <c r="AB235" s="130">
        <f t="shared" si="74"/>
        <v>441408.8053347891</v>
      </c>
      <c r="AC235" s="130">
        <f t="shared" si="74"/>
        <v>420867.17330978916</v>
      </c>
      <c r="AD235" s="130">
        <f t="shared" si="74"/>
        <v>403033.00057500001</v>
      </c>
      <c r="AE235" s="130">
        <f t="shared" si="74"/>
        <v>391020.54768749996</v>
      </c>
      <c r="AF235" s="130">
        <f t="shared" si="74"/>
        <v>378692.74399999995</v>
      </c>
      <c r="AG235" s="130">
        <f t="shared" si="74"/>
        <v>365966.902</v>
      </c>
      <c r="AH235" s="130">
        <f t="shared" si="74"/>
        <v>352898.53400000004</v>
      </c>
    </row>
    <row r="236" spans="1:34" ht="15" x14ac:dyDescent="0.2">
      <c r="A236" s="13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</row>
    <row r="237" spans="1:34" ht="15" x14ac:dyDescent="0.2">
      <c r="A237" s="127" t="s">
        <v>101</v>
      </c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</row>
    <row r="238" spans="1:34" ht="15" x14ac:dyDescent="0.2">
      <c r="A238" s="127" t="s">
        <v>102</v>
      </c>
      <c r="D238" s="128">
        <v>2682863.3079999993</v>
      </c>
      <c r="E238" s="128">
        <v>2733318.91342451</v>
      </c>
      <c r="F238" s="128">
        <v>2838001.3254887015</v>
      </c>
      <c r="G238" s="128">
        <v>2920540.8632719996</v>
      </c>
      <c r="H238" s="128">
        <v>3003806.9022046649</v>
      </c>
      <c r="I238" s="128">
        <v>3047582.1614477397</v>
      </c>
      <c r="J238" s="128">
        <v>3114308.3640144067</v>
      </c>
      <c r="K238" s="128">
        <v>3144812.971965678</v>
      </c>
      <c r="L238" s="128">
        <v>3155559.1041493728</v>
      </c>
      <c r="M238" s="128">
        <v>3165012.6220048419</v>
      </c>
      <c r="N238" s="128">
        <v>3177088.4060497074</v>
      </c>
      <c r="O238" s="128">
        <v>3187629.5509649813</v>
      </c>
      <c r="P238" s="128">
        <v>3204439.1257289737</v>
      </c>
      <c r="Q238" s="128">
        <v>3193939.9809226356</v>
      </c>
      <c r="R238" s="128">
        <v>3183677.1984916916</v>
      </c>
      <c r="S238" s="128">
        <v>3173630.6646272726</v>
      </c>
      <c r="T238" s="128">
        <v>3163784.1260821638</v>
      </c>
      <c r="U238" s="128">
        <v>3154122.1784363389</v>
      </c>
      <c r="V238" s="128">
        <v>3204630.2181883766</v>
      </c>
      <c r="W238" s="128">
        <v>3251958.081761972</v>
      </c>
      <c r="X238" s="128">
        <v>3296277.9203763399</v>
      </c>
      <c r="Y238" s="128">
        <v>3337752.2630342273</v>
      </c>
      <c r="Z238" s="128">
        <v>3376534.5502757696</v>
      </c>
      <c r="AA238" s="128">
        <v>3412766.5236909688</v>
      </c>
      <c r="AB238" s="128">
        <v>3446585.0359652177</v>
      </c>
      <c r="AC238" s="128">
        <v>3478119.2741463543</v>
      </c>
      <c r="AD238" s="128">
        <v>3507491.1846322985</v>
      </c>
      <c r="AE238" s="128">
        <v>3534815.874534742</v>
      </c>
      <c r="AF238" s="128">
        <v>3560201.9907311206</v>
      </c>
      <c r="AG238" s="128">
        <v>3583752.0778441639</v>
      </c>
      <c r="AH238" s="128">
        <v>3605559.5538603547</v>
      </c>
    </row>
    <row r="239" spans="1:34" ht="15" x14ac:dyDescent="0.2">
      <c r="A239" s="127" t="s">
        <v>180</v>
      </c>
      <c r="D239" s="128">
        <v>3843.4169999999999</v>
      </c>
      <c r="E239" s="128">
        <v>2556.9335299999998</v>
      </c>
      <c r="F239" s="128">
        <v>1247.5852252999998</v>
      </c>
      <c r="G239" s="128">
        <v>0</v>
      </c>
      <c r="H239" s="128">
        <v>0</v>
      </c>
      <c r="I239" s="128">
        <v>0</v>
      </c>
      <c r="J239" s="128">
        <v>0</v>
      </c>
      <c r="K239" s="128">
        <v>0</v>
      </c>
      <c r="L239" s="128">
        <v>0</v>
      </c>
      <c r="M239" s="128">
        <v>0</v>
      </c>
      <c r="N239" s="128">
        <v>0</v>
      </c>
      <c r="O239" s="128">
        <v>0</v>
      </c>
      <c r="P239" s="128">
        <v>0</v>
      </c>
      <c r="Q239" s="128">
        <v>0</v>
      </c>
      <c r="R239" s="128">
        <v>0</v>
      </c>
      <c r="S239" s="128">
        <v>0</v>
      </c>
      <c r="T239" s="128">
        <v>0</v>
      </c>
      <c r="U239" s="128">
        <v>0</v>
      </c>
      <c r="V239" s="128">
        <v>0</v>
      </c>
      <c r="W239" s="128">
        <v>0</v>
      </c>
      <c r="X239" s="128">
        <v>0</v>
      </c>
      <c r="Y239" s="128">
        <v>0</v>
      </c>
      <c r="Z239" s="128"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</row>
    <row r="240" spans="1:34" ht="15" x14ac:dyDescent="0.2">
      <c r="A240" s="129" t="s">
        <v>103</v>
      </c>
      <c r="D240" s="130">
        <f>SUM(D238:D239)</f>
        <v>2686706.7249999992</v>
      </c>
      <c r="E240" s="130">
        <f t="shared" ref="E240:AH240" si="75">SUM(E238:E239)</f>
        <v>2735875.8469545101</v>
      </c>
      <c r="F240" s="130">
        <f t="shared" si="75"/>
        <v>2839248.9107140014</v>
      </c>
      <c r="G240" s="130">
        <f t="shared" si="75"/>
        <v>2920540.8632719996</v>
      </c>
      <c r="H240" s="130">
        <f t="shared" si="75"/>
        <v>3003806.9022046649</v>
      </c>
      <c r="I240" s="130">
        <f t="shared" si="75"/>
        <v>3047582.1614477397</v>
      </c>
      <c r="J240" s="130">
        <f t="shared" si="75"/>
        <v>3114308.3640144067</v>
      </c>
      <c r="K240" s="130">
        <f t="shared" si="75"/>
        <v>3144812.971965678</v>
      </c>
      <c r="L240" s="130">
        <f t="shared" si="75"/>
        <v>3155559.1041493728</v>
      </c>
      <c r="M240" s="130">
        <f t="shared" si="75"/>
        <v>3165012.6220048419</v>
      </c>
      <c r="N240" s="130">
        <f t="shared" si="75"/>
        <v>3177088.4060497074</v>
      </c>
      <c r="O240" s="130">
        <f t="shared" si="75"/>
        <v>3187629.5509649813</v>
      </c>
      <c r="P240" s="130">
        <f t="shared" si="75"/>
        <v>3204439.1257289737</v>
      </c>
      <c r="Q240" s="130">
        <f t="shared" si="75"/>
        <v>3193939.9809226356</v>
      </c>
      <c r="R240" s="130">
        <f t="shared" si="75"/>
        <v>3183677.1984916916</v>
      </c>
      <c r="S240" s="130">
        <f t="shared" si="75"/>
        <v>3173630.6646272726</v>
      </c>
      <c r="T240" s="130">
        <f t="shared" si="75"/>
        <v>3163784.1260821638</v>
      </c>
      <c r="U240" s="130">
        <f t="shared" si="75"/>
        <v>3154122.1784363389</v>
      </c>
      <c r="V240" s="130">
        <f t="shared" si="75"/>
        <v>3204630.2181883766</v>
      </c>
      <c r="W240" s="130">
        <f t="shared" si="75"/>
        <v>3251958.081761972</v>
      </c>
      <c r="X240" s="130">
        <f t="shared" si="75"/>
        <v>3296277.9203763399</v>
      </c>
      <c r="Y240" s="130">
        <f t="shared" si="75"/>
        <v>3337752.2630342273</v>
      </c>
      <c r="Z240" s="130">
        <f t="shared" si="75"/>
        <v>3376534.5502757696</v>
      </c>
      <c r="AA240" s="130">
        <f t="shared" si="75"/>
        <v>3412766.5236909688</v>
      </c>
      <c r="AB240" s="130">
        <f t="shared" si="75"/>
        <v>3446585.0359652177</v>
      </c>
      <c r="AC240" s="130">
        <f t="shared" si="75"/>
        <v>3478119.2741463543</v>
      </c>
      <c r="AD240" s="130">
        <f t="shared" si="75"/>
        <v>3507491.1846322985</v>
      </c>
      <c r="AE240" s="130">
        <f t="shared" si="75"/>
        <v>3534815.874534742</v>
      </c>
      <c r="AF240" s="130">
        <f t="shared" si="75"/>
        <v>3560201.9907311206</v>
      </c>
      <c r="AG240" s="130">
        <f t="shared" si="75"/>
        <v>3583752.0778441639</v>
      </c>
      <c r="AH240" s="130">
        <f t="shared" si="75"/>
        <v>3605559.5538603547</v>
      </c>
    </row>
    <row r="241" spans="1:34" ht="15" x14ac:dyDescent="0.2">
      <c r="A241" s="13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</row>
    <row r="242" spans="1:34" ht="15" x14ac:dyDescent="0.2">
      <c r="A242" s="127" t="s">
        <v>104</v>
      </c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</row>
    <row r="243" spans="1:34" ht="15" x14ac:dyDescent="0.2">
      <c r="A243" s="127" t="s">
        <v>105</v>
      </c>
      <c r="D243" s="128">
        <v>196938</v>
      </c>
      <c r="E243" s="128">
        <v>142045.3526340122</v>
      </c>
      <c r="F243" s="128">
        <v>140721.5179489287</v>
      </c>
      <c r="G243" s="128">
        <v>140416.78401192342</v>
      </c>
      <c r="H243" s="128">
        <v>140412.63224185989</v>
      </c>
      <c r="I243" s="128">
        <v>140756.52309794008</v>
      </c>
      <c r="J243" s="128">
        <v>139403.98998373817</v>
      </c>
      <c r="K243" s="128">
        <v>137663.81778570934</v>
      </c>
      <c r="L243" s="128">
        <v>135685.230298432</v>
      </c>
      <c r="M243" s="128">
        <v>133463.72538348311</v>
      </c>
      <c r="N243" s="128">
        <v>131022.19747780017</v>
      </c>
      <c r="O243" s="128">
        <v>128328.2993675928</v>
      </c>
      <c r="P243" s="128">
        <v>125261.59582352146</v>
      </c>
      <c r="Q243" s="128">
        <v>122191.0489783084</v>
      </c>
      <c r="R243" s="128">
        <v>119089.65144637824</v>
      </c>
      <c r="S243" s="128">
        <v>115963.88246487282</v>
      </c>
      <c r="T243" s="128">
        <v>112806.39972423024</v>
      </c>
      <c r="U243" s="128">
        <v>109616.88519831619</v>
      </c>
      <c r="V243" s="128">
        <v>106395.01791755197</v>
      </c>
      <c r="W243" s="128">
        <v>103147.55739894352</v>
      </c>
      <c r="X243" s="128">
        <v>99895.286608524999</v>
      </c>
      <c r="Y243" s="128">
        <v>96610.839814814244</v>
      </c>
      <c r="Z243" s="128">
        <v>93293.971883920909</v>
      </c>
      <c r="AA243" s="128">
        <v>89951.757610205415</v>
      </c>
      <c r="AB243" s="128">
        <v>86576.300987190567</v>
      </c>
      <c r="AC243" s="128">
        <v>83154.323288094078</v>
      </c>
      <c r="AD243" s="128">
        <v>79697.651127583813</v>
      </c>
      <c r="AE243" s="128">
        <v>76205.94206757033</v>
      </c>
      <c r="AF243" s="128">
        <v>72678.870175451244</v>
      </c>
      <c r="AG243" s="128">
        <v>69090.726018514659</v>
      </c>
      <c r="AH243" s="128">
        <v>65473.507871218157</v>
      </c>
    </row>
    <row r="244" spans="1:34" ht="15" x14ac:dyDescent="0.2">
      <c r="A244" s="127" t="s">
        <v>107</v>
      </c>
      <c r="D244" s="128">
        <v>37101</v>
      </c>
      <c r="E244" s="128">
        <v>41522.563991265793</v>
      </c>
      <c r="F244" s="128">
        <v>40246.61797057162</v>
      </c>
      <c r="G244" s="128">
        <v>40776.086188922971</v>
      </c>
      <c r="H244" s="128">
        <v>41241.564572991178</v>
      </c>
      <c r="I244" s="128">
        <v>41717.633418441961</v>
      </c>
      <c r="J244" s="128">
        <v>42432.019756296126</v>
      </c>
      <c r="K244" s="128">
        <v>42978.025019596986</v>
      </c>
      <c r="L244" s="128">
        <v>43535.944891290856</v>
      </c>
      <c r="M244" s="128">
        <v>44106.056332510125</v>
      </c>
      <c r="N244" s="128">
        <v>44688.643310730811</v>
      </c>
      <c r="O244" s="128">
        <v>45283.99700042828</v>
      </c>
      <c r="P244" s="128">
        <v>45882.471723980401</v>
      </c>
      <c r="Q244" s="128">
        <v>46481.12066912523</v>
      </c>
      <c r="R244" s="128">
        <v>47092.366633525548</v>
      </c>
      <c r="S244" s="128">
        <v>47716.933477229089</v>
      </c>
      <c r="T244" s="128">
        <v>48354.661233661871</v>
      </c>
      <c r="U244" s="128">
        <v>49005.836402113033</v>
      </c>
      <c r="V244" s="128">
        <v>49670.751822019527</v>
      </c>
      <c r="W244" s="128">
        <v>50350.176342587118</v>
      </c>
      <c r="X244" s="128">
        <v>51043.956571617455</v>
      </c>
      <c r="Y244" s="128">
        <v>51752.405396197217</v>
      </c>
      <c r="Z244" s="128">
        <v>52475.842631012783</v>
      </c>
      <c r="AA244" s="128">
        <v>53215.085509682824</v>
      </c>
      <c r="AB244" s="128">
        <v>53969.98857090337</v>
      </c>
      <c r="AC244" s="128">
        <v>54740.893529924077</v>
      </c>
      <c r="AD244" s="128">
        <v>55528.149671560823</v>
      </c>
      <c r="AE244" s="128">
        <v>56332.114019129469</v>
      </c>
      <c r="AF244" s="128">
        <v>57153.151507163449</v>
      </c>
      <c r="AG244" s="128">
        <v>57991.635158000376</v>
      </c>
      <c r="AH244" s="128">
        <v>58848.475624051818</v>
      </c>
    </row>
    <row r="245" spans="1:34" ht="15" x14ac:dyDescent="0.2">
      <c r="A245" s="13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</row>
    <row r="246" spans="1:34" ht="15" x14ac:dyDescent="0.2">
      <c r="A246" s="127" t="s">
        <v>181</v>
      </c>
      <c r="D246" s="128">
        <v>325611</v>
      </c>
      <c r="E246" s="128">
        <v>190251.43913745103</v>
      </c>
      <c r="F246" s="128">
        <v>117351.85766981647</v>
      </c>
      <c r="G246" s="128">
        <v>121976.24914856773</v>
      </c>
      <c r="H246" s="128">
        <v>127928.87631841379</v>
      </c>
      <c r="I246" s="128">
        <v>143020.87087147014</v>
      </c>
      <c r="J246" s="128">
        <v>162617.44647444287</v>
      </c>
      <c r="K246" s="128">
        <v>166779.74269572989</v>
      </c>
      <c r="L246" s="128">
        <v>166708.46534422756</v>
      </c>
      <c r="M246" s="128">
        <v>165895.88936028385</v>
      </c>
      <c r="N246" s="128">
        <v>165511.77584953216</v>
      </c>
      <c r="O246" s="128">
        <v>170211.86018020101</v>
      </c>
      <c r="P246" s="128">
        <v>165149.68755251722</v>
      </c>
      <c r="Q246" s="128">
        <v>164063.67704588658</v>
      </c>
      <c r="R246" s="128">
        <v>170149.54126283297</v>
      </c>
      <c r="S246" s="128">
        <v>174097.172519174</v>
      </c>
      <c r="T246" s="128">
        <v>181176.96111740603</v>
      </c>
      <c r="U246" s="128">
        <v>188087.17915731121</v>
      </c>
      <c r="V246" s="128">
        <v>176695.96588589414</v>
      </c>
      <c r="W246" s="128">
        <v>177563.51294718269</v>
      </c>
      <c r="X246" s="128">
        <v>174850.31956020981</v>
      </c>
      <c r="Y246" s="128">
        <v>168787.85325186874</v>
      </c>
      <c r="Z246" s="128">
        <v>167907.95984969029</v>
      </c>
      <c r="AA246" s="128">
        <v>156602.17699426095</v>
      </c>
      <c r="AB246" s="128">
        <v>124977.80179192277</v>
      </c>
      <c r="AC246" s="128">
        <v>146967.92113982208</v>
      </c>
      <c r="AD246" s="128">
        <v>172684.47786197014</v>
      </c>
      <c r="AE246" s="128">
        <v>202115.69829393999</v>
      </c>
      <c r="AF246" s="128">
        <v>238069.42118766028</v>
      </c>
      <c r="AG246" s="128">
        <v>274118.09056880628</v>
      </c>
      <c r="AH246" s="128">
        <v>310286.17387062014</v>
      </c>
    </row>
    <row r="247" spans="1:34" ht="15" x14ac:dyDescent="0.2">
      <c r="A247" s="13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</row>
    <row r="248" spans="1:34" ht="15" x14ac:dyDescent="0.2">
      <c r="A248" s="127" t="s">
        <v>178</v>
      </c>
      <c r="D248" s="128">
        <f>D233</f>
        <v>184092</v>
      </c>
      <c r="E248" s="128">
        <f t="shared" ref="E248:AH248" si="76">E233</f>
        <v>156003.46855118597</v>
      </c>
      <c r="F248" s="128">
        <f t="shared" si="76"/>
        <v>115840.59414891861</v>
      </c>
      <c r="G248" s="128">
        <f t="shared" si="76"/>
        <v>120365.24914856775</v>
      </c>
      <c r="H248" s="128">
        <f t="shared" si="76"/>
        <v>126317.87631841382</v>
      </c>
      <c r="I248" s="128">
        <f t="shared" si="76"/>
        <v>141409.87087147014</v>
      </c>
      <c r="J248" s="128">
        <f t="shared" si="76"/>
        <v>160701.15401180417</v>
      </c>
      <c r="K248" s="128">
        <f t="shared" si="76"/>
        <v>164793.34272958734</v>
      </c>
      <c r="L248" s="128">
        <f t="shared" si="76"/>
        <v>163367.78390688059</v>
      </c>
      <c r="M248" s="128">
        <f t="shared" si="76"/>
        <v>162482.07384200892</v>
      </c>
      <c r="N248" s="128">
        <f t="shared" si="76"/>
        <v>162023.24468468959</v>
      </c>
      <c r="O248" s="128">
        <f t="shared" si="76"/>
        <v>166646.98385194532</v>
      </c>
      <c r="P248" s="128">
        <f t="shared" si="76"/>
        <v>161516.40264472133</v>
      </c>
      <c r="Q248" s="128">
        <f t="shared" si="76"/>
        <v>160378.96470601068</v>
      </c>
      <c r="R248" s="128">
        <f t="shared" si="76"/>
        <v>165204.09999201767</v>
      </c>
      <c r="S248" s="128">
        <f t="shared" si="76"/>
        <v>164328.68978998435</v>
      </c>
      <c r="T248" s="128">
        <f t="shared" si="76"/>
        <v>166640.70705502862</v>
      </c>
      <c r="U248" s="128">
        <f t="shared" si="76"/>
        <v>173675.22095482642</v>
      </c>
      <c r="V248" s="128">
        <f t="shared" si="76"/>
        <v>172743.02333566919</v>
      </c>
      <c r="W248" s="128">
        <f t="shared" si="76"/>
        <v>173554.44430145845</v>
      </c>
      <c r="X248" s="128">
        <f t="shared" si="76"/>
        <v>170784.44603371448</v>
      </c>
      <c r="Y248" s="128">
        <f t="shared" si="76"/>
        <v>164664.48732035432</v>
      </c>
      <c r="Z248" s="128">
        <f t="shared" si="76"/>
        <v>163726.40512787359</v>
      </c>
      <c r="AA248" s="128">
        <f t="shared" si="76"/>
        <v>152361.26092550546</v>
      </c>
      <c r="AB248" s="128">
        <f t="shared" si="76"/>
        <v>103912.47025823584</v>
      </c>
      <c r="AC248" s="128">
        <f t="shared" si="76"/>
        <v>100894.12802408585</v>
      </c>
      <c r="AD248" s="128">
        <f t="shared" si="76"/>
        <v>97784.077841025006</v>
      </c>
      <c r="AE248" s="128">
        <f t="shared" si="76"/>
        <v>91618.353333225008</v>
      </c>
      <c r="AF248" s="128">
        <f t="shared" si="76"/>
        <v>91777.353480774997</v>
      </c>
      <c r="AG248" s="128">
        <f t="shared" si="76"/>
        <v>91942.555143874997</v>
      </c>
      <c r="AH248" s="128">
        <f t="shared" si="76"/>
        <v>92113.81824339999</v>
      </c>
    </row>
    <row r="249" spans="1:34" ht="15" x14ac:dyDescent="0.2">
      <c r="A249" s="127" t="s">
        <v>182</v>
      </c>
      <c r="D249" s="128">
        <v>117447</v>
      </c>
      <c r="E249" s="128">
        <v>120945.27686925999</v>
      </c>
      <c r="F249" s="128">
        <v>68138.12047196574</v>
      </c>
      <c r="G249" s="128">
        <v>77518.460752507031</v>
      </c>
      <c r="H249" s="128">
        <v>80452.949308768657</v>
      </c>
      <c r="I249" s="128">
        <v>93397.123760930685</v>
      </c>
      <c r="J249" s="128">
        <v>112754.41756115836</v>
      </c>
      <c r="K249" s="128">
        <v>118789.48122072207</v>
      </c>
      <c r="L249" s="128">
        <v>116854.5573558747</v>
      </c>
      <c r="M249" s="128">
        <v>115502.51801386439</v>
      </c>
      <c r="N249" s="128">
        <v>114682.65526206879</v>
      </c>
      <c r="O249" s="128">
        <v>119002.66857680523</v>
      </c>
      <c r="P249" s="128">
        <v>113553.46576378752</v>
      </c>
      <c r="Q249" s="128">
        <v>112331.92419557343</v>
      </c>
      <c r="R249" s="128">
        <v>117046.44668525415</v>
      </c>
      <c r="S249" s="128">
        <v>116074.86812210416</v>
      </c>
      <c r="T249" s="128">
        <v>118379.19644537916</v>
      </c>
      <c r="U249" s="128">
        <v>125462.44957935416</v>
      </c>
      <c r="V249" s="128">
        <v>124599.74381890724</v>
      </c>
      <c r="W249" s="128">
        <v>125522.55692108354</v>
      </c>
      <c r="X249" s="128">
        <v>122852.74291712741</v>
      </c>
      <c r="Y249" s="128">
        <v>118189.61538900742</v>
      </c>
      <c r="Z249" s="128">
        <v>117339.56171817479</v>
      </c>
      <c r="AA249" s="128">
        <v>106096.06184621726</v>
      </c>
      <c r="AB249" s="128">
        <v>57772.157648754161</v>
      </c>
      <c r="AC249" s="128">
        <v>54821.97638960417</v>
      </c>
      <c r="AD249" s="128">
        <v>51775.153471754165</v>
      </c>
      <c r="AE249" s="128">
        <v>45674.414076454166</v>
      </c>
      <c r="AF249" s="128">
        <v>45901.049536504164</v>
      </c>
      <c r="AG249" s="128">
        <v>46066.251199604165</v>
      </c>
      <c r="AH249" s="128">
        <v>46237.514299129165</v>
      </c>
    </row>
    <row r="250" spans="1:34" ht="15" x14ac:dyDescent="0.2">
      <c r="A250" s="127" t="s">
        <v>183</v>
      </c>
      <c r="D250" s="128">
        <f t="shared" ref="D250:AH250" si="77">D125</f>
        <v>51720</v>
      </c>
      <c r="E250" s="128">
        <f t="shared" si="77"/>
        <v>54705</v>
      </c>
      <c r="F250" s="128">
        <f t="shared" si="77"/>
        <v>17435</v>
      </c>
      <c r="G250" s="128">
        <f t="shared" si="77"/>
        <v>20642.856</v>
      </c>
      <c r="H250" s="128">
        <f t="shared" si="77"/>
        <v>25891.412</v>
      </c>
      <c r="I250" s="128">
        <f t="shared" si="77"/>
        <v>40987.042000000001</v>
      </c>
      <c r="J250" s="128">
        <f t="shared" si="77"/>
        <v>59551.858999999997</v>
      </c>
      <c r="K250" s="128">
        <f t="shared" si="77"/>
        <v>64277.913</v>
      </c>
      <c r="L250" s="128">
        <f t="shared" si="77"/>
        <v>63447.466999999997</v>
      </c>
      <c r="M250" s="128">
        <f t="shared" si="77"/>
        <v>63309.167999999998</v>
      </c>
      <c r="N250" s="128">
        <f t="shared" si="77"/>
        <v>63546.120999999999</v>
      </c>
      <c r="O250" s="128">
        <f t="shared" si="77"/>
        <v>68906.014999999999</v>
      </c>
      <c r="P250" s="128">
        <f t="shared" si="77"/>
        <v>64674.837</v>
      </c>
      <c r="Q250" s="128">
        <f t="shared" si="77"/>
        <v>65007.826999999997</v>
      </c>
      <c r="R250" s="128">
        <f t="shared" si="77"/>
        <v>71095.202999999994</v>
      </c>
      <c r="S250" s="128">
        <f t="shared" si="77"/>
        <v>71612.062000000005</v>
      </c>
      <c r="T250" s="128">
        <f t="shared" si="77"/>
        <v>75323.653000000006</v>
      </c>
      <c r="U250" s="128">
        <f t="shared" si="77"/>
        <v>83835.244999999995</v>
      </c>
      <c r="V250" s="128">
        <f t="shared" si="77"/>
        <v>83641.794999999998</v>
      </c>
      <c r="W250" s="128">
        <f t="shared" si="77"/>
        <v>85223.558000000005</v>
      </c>
      <c r="X250" s="128">
        <f t="shared" si="77"/>
        <v>83450.642999999996</v>
      </c>
      <c r="Y250" s="128">
        <f t="shared" si="77"/>
        <v>79843.349000000002</v>
      </c>
      <c r="Z250" s="128">
        <f t="shared" si="77"/>
        <v>79998.978000000003</v>
      </c>
      <c r="AA250" s="128">
        <f t="shared" si="77"/>
        <v>69994.383000000002</v>
      </c>
      <c r="AB250" s="128">
        <f t="shared" si="77"/>
        <v>23175.447</v>
      </c>
      <c r="AC250" s="128">
        <f t="shared" si="77"/>
        <v>20609.793000000001</v>
      </c>
      <c r="AD250" s="128">
        <f t="shared" si="77"/>
        <v>17897.400000000001</v>
      </c>
      <c r="AE250" s="128">
        <f t="shared" si="77"/>
        <v>12077.438</v>
      </c>
      <c r="AF250" s="128">
        <f t="shared" si="77"/>
        <v>12395.439</v>
      </c>
      <c r="AG250" s="128">
        <f t="shared" si="77"/>
        <v>12725.842000000001</v>
      </c>
      <c r="AH250" s="128">
        <f t="shared" si="77"/>
        <v>13068.368</v>
      </c>
    </row>
    <row r="251" spans="1:34" ht="15" x14ac:dyDescent="0.2">
      <c r="A251" s="127" t="s">
        <v>184</v>
      </c>
      <c r="D251" s="128">
        <f>D234</f>
        <v>29841</v>
      </c>
      <c r="E251" s="128">
        <f t="shared" ref="E251:AH251" si="78">E234</f>
        <v>30354.276869259993</v>
      </c>
      <c r="F251" s="128">
        <f t="shared" si="78"/>
        <v>27203.120471965743</v>
      </c>
      <c r="G251" s="128">
        <f t="shared" si="78"/>
        <v>28611.702344182038</v>
      </c>
      <c r="H251" s="128">
        <f t="shared" si="78"/>
        <v>28886.772457718656</v>
      </c>
      <c r="I251" s="128">
        <f t="shared" si="78"/>
        <v>28449.447685930692</v>
      </c>
      <c r="J251" s="128">
        <f t="shared" si="78"/>
        <v>28645.683561158363</v>
      </c>
      <c r="K251" s="128">
        <f t="shared" si="78"/>
        <v>27537.872164992903</v>
      </c>
      <c r="L251" s="128">
        <f t="shared" si="78"/>
        <v>26433.394300145541</v>
      </c>
      <c r="M251" s="128">
        <f t="shared" si="78"/>
        <v>25219.653958135234</v>
      </c>
      <c r="N251" s="128">
        <f t="shared" si="78"/>
        <v>24162.838206339631</v>
      </c>
      <c r="O251" s="128">
        <f t="shared" si="78"/>
        <v>23122.95752107607</v>
      </c>
      <c r="P251" s="128">
        <f t="shared" si="78"/>
        <v>21904.932708058364</v>
      </c>
      <c r="Q251" s="128">
        <f t="shared" si="78"/>
        <v>20350.401139844274</v>
      </c>
      <c r="R251" s="128">
        <f t="shared" si="78"/>
        <v>18977.547629525001</v>
      </c>
      <c r="S251" s="128">
        <f t="shared" si="78"/>
        <v>17489.110066375004</v>
      </c>
      <c r="T251" s="128">
        <f t="shared" si="78"/>
        <v>16081.847389649998</v>
      </c>
      <c r="U251" s="128">
        <f t="shared" si="78"/>
        <v>14653.508523625</v>
      </c>
      <c r="V251" s="128">
        <f t="shared" si="78"/>
        <v>13984.252763178079</v>
      </c>
      <c r="W251" s="128">
        <f t="shared" si="78"/>
        <v>13325.302865354372</v>
      </c>
      <c r="X251" s="128">
        <f t="shared" si="78"/>
        <v>12428.403861398258</v>
      </c>
      <c r="Y251" s="128">
        <f t="shared" si="78"/>
        <v>11372.570333278261</v>
      </c>
      <c r="Z251" s="128">
        <f t="shared" si="78"/>
        <v>10366.887662445628</v>
      </c>
      <c r="AA251" s="128">
        <f t="shared" si="78"/>
        <v>9127.9827904881004</v>
      </c>
      <c r="AB251" s="128">
        <f t="shared" si="78"/>
        <v>7623.0145930250001</v>
      </c>
      <c r="AC251" s="128">
        <f t="shared" si="78"/>
        <v>7238.4873338750003</v>
      </c>
      <c r="AD251" s="128">
        <f t="shared" si="78"/>
        <v>6904.0574160249998</v>
      </c>
      <c r="AE251" s="128">
        <f t="shared" si="78"/>
        <v>6623.2800207249984</v>
      </c>
      <c r="AF251" s="128">
        <f t="shared" si="78"/>
        <v>6531.9144807750008</v>
      </c>
      <c r="AG251" s="128">
        <f t="shared" si="78"/>
        <v>6366.7131438750002</v>
      </c>
      <c r="AH251" s="128">
        <f t="shared" si="78"/>
        <v>6195.4502433999987</v>
      </c>
    </row>
    <row r="252" spans="1:34" ht="15" x14ac:dyDescent="0.2">
      <c r="A252" s="129" t="s">
        <v>108</v>
      </c>
      <c r="D252" s="130">
        <f>D243-D244+D246-D248-D249+D250+D251</f>
        <v>265470</v>
      </c>
      <c r="E252" s="130">
        <f t="shared" ref="E252:AH252" si="79">E243-E244+E246-E248-E249+E250+E251</f>
        <v>98884.759229011484</v>
      </c>
      <c r="F252" s="130">
        <f t="shared" si="79"/>
        <v>78486.163499254937</v>
      </c>
      <c r="G252" s="130">
        <f t="shared" si="79"/>
        <v>72987.79541467542</v>
      </c>
      <c r="H252" s="130">
        <f t="shared" si="79"/>
        <v>75107.302817818694</v>
      </c>
      <c r="I252" s="130">
        <f t="shared" si="79"/>
        <v>76689.255604498132</v>
      </c>
      <c r="J252" s="130">
        <f t="shared" si="79"/>
        <v>74331.387690080737</v>
      </c>
      <c r="K252" s="130">
        <f t="shared" si="79"/>
        <v>69698.496676525756</v>
      </c>
      <c r="L252" s="130">
        <f t="shared" si="79"/>
        <v>68516.270788758949</v>
      </c>
      <c r="M252" s="130">
        <f t="shared" si="79"/>
        <v>65797.788513518739</v>
      </c>
      <c r="N252" s="130">
        <f t="shared" si="79"/>
        <v>62848.389276182788</v>
      </c>
      <c r="O252" s="130">
        <f t="shared" si="79"/>
        <v>59635.48263969105</v>
      </c>
      <c r="P252" s="130">
        <f t="shared" si="79"/>
        <v>56038.712951607784</v>
      </c>
      <c r="Q252" s="130">
        <f t="shared" si="79"/>
        <v>52420.944593329899</v>
      </c>
      <c r="R252" s="130">
        <f t="shared" si="79"/>
        <v>49969.030027938818</v>
      </c>
      <c r="S252" s="130">
        <f t="shared" si="79"/>
        <v>51041.735661104227</v>
      </c>
      <c r="T252" s="130">
        <f t="shared" si="79"/>
        <v>52014.296497216616</v>
      </c>
      <c r="U252" s="130">
        <f t="shared" si="79"/>
        <v>48049.310942958793</v>
      </c>
      <c r="V252" s="130">
        <f t="shared" si="79"/>
        <v>33703.512590028244</v>
      </c>
      <c r="W252" s="130">
        <f t="shared" si="79"/>
        <v>29832.753646351499</v>
      </c>
      <c r="X252" s="130">
        <f t="shared" si="79"/>
        <v>25943.507507673712</v>
      </c>
      <c r="Y252" s="130">
        <f t="shared" si="79"/>
        <v>22008.104294402281</v>
      </c>
      <c r="Z252" s="130">
        <f t="shared" si="79"/>
        <v>18025.987918995681</v>
      </c>
      <c r="AA252" s="130">
        <f t="shared" si="79"/>
        <v>14003.892113548927</v>
      </c>
      <c r="AB252" s="130">
        <f t="shared" si="79"/>
        <v>26697.947894244964</v>
      </c>
      <c r="AC252" s="130">
        <f t="shared" si="79"/>
        <v>47513.526818177081</v>
      </c>
      <c r="AD252" s="130">
        <f t="shared" si="79"/>
        <v>72096.205421238963</v>
      </c>
      <c r="AE252" s="130">
        <f t="shared" si="79"/>
        <v>103397.47695342667</v>
      </c>
      <c r="AF252" s="130">
        <f t="shared" si="79"/>
        <v>134844.0903194439</v>
      </c>
      <c r="AG252" s="130">
        <f t="shared" si="79"/>
        <v>166300.93022971638</v>
      </c>
      <c r="AH252" s="130">
        <f t="shared" si="79"/>
        <v>197823.6918186573</v>
      </c>
    </row>
    <row r="253" spans="1:34" ht="15" x14ac:dyDescent="0.2">
      <c r="D253" s="33"/>
      <c r="E253" s="33"/>
      <c r="F253" s="33"/>
      <c r="G253" s="33"/>
    </row>
    <row r="254" spans="1:34" ht="16.5" thickBot="1" x14ac:dyDescent="0.3">
      <c r="A254" s="135" t="s">
        <v>94</v>
      </c>
      <c r="D254" s="137">
        <f>D235/(D240+D252)</f>
        <v>0.46680437127286151</v>
      </c>
      <c r="E254" s="137">
        <f t="shared" ref="E254:AH254" si="80">E235/(E240+E252)</f>
        <v>0.42924464438507809</v>
      </c>
      <c r="F254" s="137">
        <f t="shared" si="80"/>
        <v>0.42202231027507553</v>
      </c>
      <c r="G254" s="137">
        <f t="shared" si="80"/>
        <v>0.41626524274028753</v>
      </c>
      <c r="H254" s="137">
        <f t="shared" si="80"/>
        <v>0.41369257380815416</v>
      </c>
      <c r="I254" s="137">
        <f t="shared" si="80"/>
        <v>0.4045297763861383</v>
      </c>
      <c r="J254" s="137">
        <f t="shared" si="80"/>
        <v>0.39978298196969331</v>
      </c>
      <c r="K254" s="137">
        <f t="shared" si="80"/>
        <v>0.3885343144747283</v>
      </c>
      <c r="L254" s="137">
        <f t="shared" si="80"/>
        <v>0.37676879269458829</v>
      </c>
      <c r="M254" s="137">
        <f t="shared" si="80"/>
        <v>0.36375565666141374</v>
      </c>
      <c r="N254" s="137">
        <f t="shared" si="80"/>
        <v>0.35048030057579049</v>
      </c>
      <c r="O254" s="137">
        <f t="shared" si="80"/>
        <v>0.33620077125558512</v>
      </c>
      <c r="P254" s="137">
        <f t="shared" si="80"/>
        <v>0.32258011351470295</v>
      </c>
      <c r="Q254" s="137">
        <f t="shared" si="80"/>
        <v>0.30267021711237485</v>
      </c>
      <c r="R254" s="137">
        <f t="shared" si="80"/>
        <v>0.28174623853475639</v>
      </c>
      <c r="S254" s="137">
        <f t="shared" si="80"/>
        <v>0.2602929312141376</v>
      </c>
      <c r="T254" s="137">
        <f t="shared" si="80"/>
        <v>0.23758581507164153</v>
      </c>
      <c r="U254" s="137">
        <f t="shared" si="80"/>
        <v>0.21243134099000274</v>
      </c>
      <c r="V254" s="137">
        <f t="shared" si="80"/>
        <v>0.19839014890367251</v>
      </c>
      <c r="W254" s="137">
        <f t="shared" si="80"/>
        <v>0.18684814992606674</v>
      </c>
      <c r="X254" s="137">
        <f t="shared" si="80"/>
        <v>0.17500191429456033</v>
      </c>
      <c r="Y254" s="137">
        <f t="shared" si="80"/>
        <v>0.16273040025927435</v>
      </c>
      <c r="Z254" s="137">
        <f t="shared" si="80"/>
        <v>0.15005584292411078</v>
      </c>
      <c r="AA254" s="137">
        <f t="shared" si="80"/>
        <v>0.13681751602104689</v>
      </c>
      <c r="AB254" s="137">
        <f t="shared" si="80"/>
        <v>0.12708691096753133</v>
      </c>
      <c r="AC254" s="137">
        <f t="shared" si="80"/>
        <v>0.11937351308810425</v>
      </c>
      <c r="AD254" s="137">
        <f t="shared" si="80"/>
        <v>0.11259202714114268</v>
      </c>
      <c r="AE254" s="137">
        <f t="shared" si="80"/>
        <v>0.10747598062866696</v>
      </c>
      <c r="AF254" s="137">
        <f t="shared" si="80"/>
        <v>0.1024866092853519</v>
      </c>
      <c r="AG254" s="137">
        <f t="shared" si="80"/>
        <v>9.7589794387458434E-2</v>
      </c>
      <c r="AH254" s="137">
        <f t="shared" si="80"/>
        <v>9.2785425818164596E-2</v>
      </c>
    </row>
  </sheetData>
  <conditionalFormatting sqref="D54:AH54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3" scale="58" fitToHeight="3" orientation="landscape" r:id="rId1"/>
  <rowBreaks count="2" manualBreakCount="2">
    <brk id="55" max="15" man="1"/>
    <brk id="96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21" sqref="B21"/>
    </sheetView>
  </sheetViews>
  <sheetFormatPr defaultRowHeight="15" x14ac:dyDescent="0.25"/>
  <cols>
    <col min="1" max="2" width="23" customWidth="1"/>
    <col min="3" max="3" width="26.85546875" bestFit="1" customWidth="1"/>
  </cols>
  <sheetData>
    <row r="1" spans="1:3" x14ac:dyDescent="0.25">
      <c r="B1" s="217" t="s">
        <v>186</v>
      </c>
      <c r="C1" s="217" t="s">
        <v>187</v>
      </c>
    </row>
    <row r="2" spans="1:3" x14ac:dyDescent="0.25">
      <c r="A2" t="s">
        <v>188</v>
      </c>
      <c r="B2" s="218">
        <v>63688344</v>
      </c>
      <c r="C2" s="219"/>
    </row>
    <row r="3" spans="1:3" x14ac:dyDescent="0.25">
      <c r="A3" t="s">
        <v>189</v>
      </c>
      <c r="B3" s="218">
        <f>25148020*0.55</f>
        <v>13831411.000000002</v>
      </c>
      <c r="C3" s="219"/>
    </row>
    <row r="4" spans="1:3" x14ac:dyDescent="0.25">
      <c r="A4" t="s">
        <v>190</v>
      </c>
      <c r="B4" s="218">
        <f>4046820+1501637</f>
        <v>5548457</v>
      </c>
      <c r="C4" s="219"/>
    </row>
    <row r="5" spans="1:3" x14ac:dyDescent="0.25">
      <c r="A5" t="s">
        <v>191</v>
      </c>
      <c r="B5" s="31">
        <v>36186559</v>
      </c>
      <c r="C5" s="31">
        <v>69885028.962905467</v>
      </c>
    </row>
    <row r="6" spans="1:3" x14ac:dyDescent="0.25">
      <c r="A6" t="s">
        <v>192</v>
      </c>
      <c r="B6" s="220">
        <f>(B2-B3-B4)</f>
        <v>44308476</v>
      </c>
      <c r="C6" s="221">
        <f>B7*C5</f>
        <v>85570422.11618413</v>
      </c>
    </row>
    <row r="7" spans="1:3" x14ac:dyDescent="0.25">
      <c r="A7" t="s">
        <v>193</v>
      </c>
      <c r="B7" s="220">
        <f>B6/B5</f>
        <v>1.224445684376898</v>
      </c>
      <c r="C7" s="219"/>
    </row>
    <row r="9" spans="1:3" x14ac:dyDescent="0.25">
      <c r="A9" t="s">
        <v>194</v>
      </c>
      <c r="B9" s="223">
        <f>C6-B6</f>
        <v>41261946.11618413</v>
      </c>
    </row>
    <row r="11" spans="1:3" x14ac:dyDescent="0.25">
      <c r="A11" s="22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Sales, OPX, CF</vt:lpstr>
      <vt:lpstr>WS Inc Stmt</vt:lpstr>
      <vt:lpstr>2018 Water Efficiency Impact</vt:lpstr>
      <vt:lpstr>'WS Inc Stmt'!Print_Area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 User</dc:creator>
  <cp:lastModifiedBy>James Edgar</cp:lastModifiedBy>
  <dcterms:created xsi:type="dcterms:W3CDTF">2019-02-08T16:17:18Z</dcterms:created>
  <dcterms:modified xsi:type="dcterms:W3CDTF">2020-12-09T17:23:11Z</dcterms:modified>
</cp:coreProperties>
</file>