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90" windowWidth="24915" windowHeight="12330"/>
  </bookViews>
  <sheets>
    <sheet name="Energy" sheetId="1" r:id="rId1"/>
    <sheet name="Winter" sheetId="2" r:id="rId2"/>
    <sheet name="Summer" sheetId="3" r:id="rId3"/>
    <sheet name="Winter Details" sheetId="5" r:id="rId4"/>
    <sheet name="Summer Details" sheetId="6" r:id="rId5"/>
    <sheet name="Interruptibles" sheetId="7" r:id="rId6"/>
    <sheet name="Monthly Energy" sheetId="8" r:id="rId7"/>
    <sheet name="Monthly Peaks" sheetId="9" r:id="rId8"/>
  </sheets>
  <externalReferences>
    <externalReference r:id="rId9"/>
    <externalReference r:id="rId10"/>
    <externalReference r:id="rId11"/>
  </externalReferences>
  <definedNames>
    <definedName name="_xlnm.Print_Area" localSheetId="0">Energy!$A$1:$AB$43</definedName>
    <definedName name="_xlnm.Print_Area" localSheetId="5">Interruptibles!$A$1:$Q$21</definedName>
    <definedName name="_xlnm.Print_Area" localSheetId="2">Summer!$A$1:$Q$43</definedName>
    <definedName name="_xlnm.Print_Area" localSheetId="1">Winter!$A$1:$Q$43</definedName>
  </definedNames>
  <calcPr calcId="162913"/>
</workbook>
</file>

<file path=xl/calcChain.xml><?xml version="1.0" encoding="utf-8"?>
<calcChain xmlns="http://schemas.openxmlformats.org/spreadsheetml/2006/main">
  <c r="M33" i="6" l="1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K1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33" i="6" l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N3" i="8" l="1"/>
  <c r="M66" i="8"/>
  <c r="L66" i="8"/>
  <c r="K66" i="8"/>
  <c r="J66" i="8"/>
  <c r="I66" i="8"/>
  <c r="H66" i="8"/>
  <c r="G66" i="8"/>
  <c r="F66" i="8"/>
  <c r="E66" i="8"/>
  <c r="D66" i="8"/>
  <c r="C66" i="8"/>
  <c r="B66" i="8"/>
  <c r="M65" i="8"/>
  <c r="L65" i="8"/>
  <c r="K65" i="8"/>
  <c r="J65" i="8"/>
  <c r="I65" i="8"/>
  <c r="H65" i="8"/>
  <c r="G65" i="8"/>
  <c r="F65" i="8"/>
  <c r="E65" i="8"/>
  <c r="D65" i="8"/>
  <c r="C65" i="8"/>
  <c r="B65" i="8"/>
  <c r="M64" i="8"/>
  <c r="L64" i="8"/>
  <c r="K64" i="8"/>
  <c r="J64" i="8"/>
  <c r="I64" i="8"/>
  <c r="H64" i="8"/>
  <c r="G64" i="8"/>
  <c r="F64" i="8"/>
  <c r="E64" i="8"/>
  <c r="D64" i="8"/>
  <c r="C64" i="8"/>
  <c r="B64" i="8"/>
  <c r="M63" i="8"/>
  <c r="L63" i="8"/>
  <c r="K63" i="8"/>
  <c r="J63" i="8"/>
  <c r="I63" i="8"/>
  <c r="H63" i="8"/>
  <c r="G63" i="8"/>
  <c r="F63" i="8"/>
  <c r="E63" i="8"/>
  <c r="D63" i="8"/>
  <c r="C63" i="8"/>
  <c r="B63" i="8"/>
  <c r="M62" i="8"/>
  <c r="L62" i="8"/>
  <c r="K62" i="8"/>
  <c r="J62" i="8"/>
  <c r="I62" i="8"/>
  <c r="H62" i="8"/>
  <c r="G62" i="8"/>
  <c r="F62" i="8"/>
  <c r="E62" i="8"/>
  <c r="D62" i="8"/>
  <c r="C62" i="8"/>
  <c r="B62" i="8"/>
  <c r="M61" i="8"/>
  <c r="L61" i="8"/>
  <c r="K61" i="8"/>
  <c r="J61" i="8"/>
  <c r="I61" i="8"/>
  <c r="H61" i="8"/>
  <c r="G61" i="8"/>
  <c r="F61" i="8"/>
  <c r="E61" i="8"/>
  <c r="D61" i="8"/>
  <c r="C61" i="8"/>
  <c r="B61" i="8"/>
  <c r="M60" i="8"/>
  <c r="L60" i="8"/>
  <c r="K60" i="8"/>
  <c r="J60" i="8"/>
  <c r="I60" i="8"/>
  <c r="H60" i="8"/>
  <c r="G60" i="8"/>
  <c r="F60" i="8"/>
  <c r="E60" i="8"/>
  <c r="D60" i="8"/>
  <c r="C60" i="8"/>
  <c r="B60" i="8"/>
  <c r="M59" i="8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7" i="8"/>
  <c r="L57" i="8"/>
  <c r="K57" i="8"/>
  <c r="J57" i="8"/>
  <c r="I57" i="8"/>
  <c r="H57" i="8"/>
  <c r="G57" i="8"/>
  <c r="F57" i="8"/>
  <c r="E57" i="8"/>
  <c r="D57" i="8"/>
  <c r="C57" i="8"/>
  <c r="B57" i="8"/>
  <c r="M56" i="8"/>
  <c r="L56" i="8"/>
  <c r="K56" i="8"/>
  <c r="J56" i="8"/>
  <c r="I56" i="8"/>
  <c r="H56" i="8"/>
  <c r="G56" i="8"/>
  <c r="F56" i="8"/>
  <c r="E56" i="8"/>
  <c r="D56" i="8"/>
  <c r="C56" i="8"/>
  <c r="B56" i="8"/>
  <c r="M55" i="8"/>
  <c r="L55" i="8"/>
  <c r="K55" i="8"/>
  <c r="J55" i="8"/>
  <c r="I55" i="8"/>
  <c r="H55" i="8"/>
  <c r="G55" i="8"/>
  <c r="F55" i="8"/>
  <c r="E55" i="8"/>
  <c r="D55" i="8"/>
  <c r="C55" i="8"/>
  <c r="B55" i="8"/>
  <c r="M54" i="8"/>
  <c r="L54" i="8"/>
  <c r="K54" i="8"/>
  <c r="J54" i="8"/>
  <c r="I54" i="8"/>
  <c r="H54" i="8"/>
  <c r="G54" i="8"/>
  <c r="F54" i="8"/>
  <c r="E54" i="8"/>
  <c r="D54" i="8"/>
  <c r="C54" i="8"/>
  <c r="B54" i="8"/>
  <c r="M53" i="8"/>
  <c r="L53" i="8"/>
  <c r="K53" i="8"/>
  <c r="J53" i="8"/>
  <c r="I53" i="8"/>
  <c r="H53" i="8"/>
  <c r="G53" i="8"/>
  <c r="F53" i="8"/>
  <c r="E53" i="8"/>
  <c r="D53" i="8"/>
  <c r="C53" i="8"/>
  <c r="B53" i="8"/>
  <c r="M52" i="8"/>
  <c r="L52" i="8"/>
  <c r="K52" i="8"/>
  <c r="J52" i="8"/>
  <c r="I52" i="8"/>
  <c r="H52" i="8"/>
  <c r="G52" i="8"/>
  <c r="F52" i="8"/>
  <c r="E52" i="8"/>
  <c r="D52" i="8"/>
  <c r="C52" i="8"/>
  <c r="B52" i="8"/>
  <c r="M51" i="8"/>
  <c r="L51" i="8"/>
  <c r="K51" i="8"/>
  <c r="J51" i="8"/>
  <c r="I51" i="8"/>
  <c r="H51" i="8"/>
  <c r="G51" i="8"/>
  <c r="F51" i="8"/>
  <c r="E51" i="8"/>
  <c r="D51" i="8"/>
  <c r="C51" i="8"/>
  <c r="B51" i="8"/>
  <c r="M50" i="8"/>
  <c r="L50" i="8"/>
  <c r="K50" i="8"/>
  <c r="J50" i="8"/>
  <c r="I50" i="8"/>
  <c r="H50" i="8"/>
  <c r="G50" i="8"/>
  <c r="F50" i="8"/>
  <c r="E50" i="8"/>
  <c r="D50" i="8"/>
  <c r="C50" i="8"/>
  <c r="B50" i="8"/>
  <c r="M49" i="8"/>
  <c r="L49" i="8"/>
  <c r="K49" i="8"/>
  <c r="J49" i="8"/>
  <c r="I49" i="8"/>
  <c r="H49" i="8"/>
  <c r="G49" i="8"/>
  <c r="F49" i="8"/>
  <c r="E49" i="8"/>
  <c r="D49" i="8"/>
  <c r="C49" i="8"/>
  <c r="B49" i="8"/>
  <c r="M48" i="8"/>
  <c r="L48" i="8"/>
  <c r="K48" i="8"/>
  <c r="J48" i="8"/>
  <c r="I48" i="8"/>
  <c r="H48" i="8"/>
  <c r="G48" i="8"/>
  <c r="F48" i="8"/>
  <c r="E48" i="8"/>
  <c r="D48" i="8"/>
  <c r="C48" i="8"/>
  <c r="B48" i="8"/>
  <c r="M47" i="8"/>
  <c r="L47" i="8"/>
  <c r="K47" i="8"/>
  <c r="J47" i="8"/>
  <c r="I47" i="8"/>
  <c r="H47" i="8"/>
  <c r="G47" i="8"/>
  <c r="F47" i="8"/>
  <c r="E47" i="8"/>
  <c r="D47" i="8"/>
  <c r="C47" i="8"/>
  <c r="B47" i="8"/>
  <c r="M46" i="8"/>
  <c r="L46" i="8"/>
  <c r="K46" i="8"/>
  <c r="J46" i="8"/>
  <c r="I46" i="8"/>
  <c r="H46" i="8"/>
  <c r="G46" i="8"/>
  <c r="F46" i="8"/>
  <c r="E46" i="8"/>
  <c r="D46" i="8"/>
  <c r="C46" i="8"/>
  <c r="B46" i="8"/>
  <c r="M45" i="8"/>
  <c r="L45" i="8"/>
  <c r="K45" i="8"/>
  <c r="J45" i="8"/>
  <c r="I45" i="8"/>
  <c r="H45" i="8"/>
  <c r="G45" i="8"/>
  <c r="F45" i="8"/>
  <c r="E45" i="8"/>
  <c r="D45" i="8"/>
  <c r="C45" i="8"/>
  <c r="B45" i="8"/>
  <c r="M44" i="8"/>
  <c r="L44" i="8"/>
  <c r="K44" i="8"/>
  <c r="J44" i="8"/>
  <c r="I44" i="8"/>
  <c r="H44" i="8"/>
  <c r="G44" i="8"/>
  <c r="F44" i="8"/>
  <c r="E44" i="8"/>
  <c r="D44" i="8"/>
  <c r="C44" i="8"/>
  <c r="B44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M40" i="8"/>
  <c r="L40" i="8"/>
  <c r="K40" i="8"/>
  <c r="J40" i="8"/>
  <c r="I40" i="8"/>
  <c r="H40" i="8"/>
  <c r="G40" i="8"/>
  <c r="F40" i="8"/>
  <c r="E40" i="8"/>
  <c r="D40" i="8"/>
  <c r="C40" i="8"/>
  <c r="B40" i="8"/>
  <c r="M39" i="8"/>
  <c r="L39" i="8"/>
  <c r="K39" i="8"/>
  <c r="J39" i="8"/>
  <c r="I39" i="8"/>
  <c r="H39" i="8"/>
  <c r="G39" i="8"/>
  <c r="F39" i="8"/>
  <c r="E39" i="8"/>
  <c r="D39" i="8"/>
  <c r="C39" i="8"/>
  <c r="B39" i="8"/>
  <c r="M38" i="8"/>
  <c r="L38" i="8"/>
  <c r="K38" i="8"/>
  <c r="J38" i="8"/>
  <c r="I38" i="8"/>
  <c r="H38" i="8"/>
  <c r="G38" i="8"/>
  <c r="F38" i="8"/>
  <c r="E38" i="8"/>
  <c r="D38" i="8"/>
  <c r="C38" i="8"/>
  <c r="B38" i="8"/>
  <c r="M37" i="8"/>
  <c r="L37" i="8"/>
  <c r="K37" i="8"/>
  <c r="J37" i="8"/>
  <c r="I37" i="8"/>
  <c r="H37" i="8"/>
  <c r="G37" i="8"/>
  <c r="F37" i="8"/>
  <c r="E37" i="8"/>
  <c r="D37" i="8"/>
  <c r="C37" i="8"/>
  <c r="B37" i="8"/>
  <c r="I4" i="6" l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K6" i="5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5" i="5"/>
  <c r="K4" i="5"/>
  <c r="K6" i="6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5" i="6"/>
  <c r="K4" i="6"/>
  <c r="I4" i="5" l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A5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P43" i="1" l="1"/>
  <c r="J43" i="1" l="1"/>
  <c r="K42" i="1"/>
  <c r="O42" i="1" s="1"/>
  <c r="K41" i="1"/>
  <c r="O41" i="1" s="1"/>
  <c r="K40" i="1"/>
  <c r="O40" i="1" s="1"/>
  <c r="K39" i="1"/>
  <c r="O39" i="1" s="1"/>
  <c r="K38" i="1"/>
  <c r="O38" i="1" s="1"/>
  <c r="K37" i="1"/>
  <c r="O37" i="1" s="1"/>
  <c r="K36" i="1"/>
  <c r="O36" i="1" s="1"/>
  <c r="K35" i="1"/>
  <c r="O35" i="1" s="1"/>
  <c r="K34" i="1"/>
  <c r="O34" i="1" s="1"/>
  <c r="K33" i="1"/>
  <c r="O33" i="1" s="1"/>
  <c r="K32" i="1"/>
  <c r="O32" i="1" s="1"/>
  <c r="K31" i="1"/>
  <c r="O31" i="1" s="1"/>
  <c r="K30" i="1"/>
  <c r="O30" i="1" s="1"/>
  <c r="K29" i="1"/>
  <c r="O29" i="1" s="1"/>
  <c r="K28" i="1"/>
  <c r="O28" i="1" s="1"/>
  <c r="K27" i="1"/>
  <c r="O27" i="1" s="1"/>
  <c r="K26" i="1"/>
  <c r="O26" i="1" s="1"/>
  <c r="K25" i="1"/>
  <c r="O25" i="1" s="1"/>
  <c r="K24" i="1"/>
  <c r="O24" i="1" s="1"/>
  <c r="K23" i="1"/>
  <c r="O23" i="1" s="1"/>
  <c r="K22" i="1"/>
  <c r="O22" i="1" s="1"/>
  <c r="K21" i="1"/>
  <c r="O21" i="1" s="1"/>
  <c r="K20" i="1"/>
  <c r="O20" i="1" s="1"/>
  <c r="K19" i="1"/>
  <c r="O19" i="1" s="1"/>
  <c r="K18" i="1"/>
  <c r="O18" i="1" s="1"/>
  <c r="K17" i="1"/>
  <c r="O17" i="1" s="1"/>
  <c r="K16" i="1"/>
  <c r="O16" i="1" s="1"/>
  <c r="K15" i="1"/>
  <c r="O15" i="1" s="1"/>
  <c r="K14" i="1"/>
  <c r="O14" i="1" s="1"/>
  <c r="K12" i="1"/>
  <c r="K11" i="1"/>
  <c r="K10" i="1"/>
  <c r="K9" i="1"/>
  <c r="K8" i="1"/>
  <c r="K7" i="1"/>
  <c r="K6" i="1"/>
  <c r="K5" i="1"/>
  <c r="K4" i="1"/>
  <c r="K3" i="1"/>
  <c r="O13" i="1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H33" i="6"/>
  <c r="L33" i="6" s="1"/>
  <c r="N33" i="6" s="1"/>
  <c r="H32" i="6"/>
  <c r="L32" i="6" s="1"/>
  <c r="N32" i="6" s="1"/>
  <c r="H31" i="6"/>
  <c r="R31" i="6" s="1"/>
  <c r="H30" i="6"/>
  <c r="L30" i="6" s="1"/>
  <c r="N30" i="6" s="1"/>
  <c r="H29" i="6"/>
  <c r="L29" i="6" s="1"/>
  <c r="N29" i="6" s="1"/>
  <c r="H28" i="6"/>
  <c r="R28" i="6" s="1"/>
  <c r="H27" i="6"/>
  <c r="L27" i="6" s="1"/>
  <c r="N27" i="6" s="1"/>
  <c r="H26" i="6"/>
  <c r="R26" i="6" s="1"/>
  <c r="H25" i="6"/>
  <c r="L25" i="6" s="1"/>
  <c r="N25" i="6" s="1"/>
  <c r="H24" i="6"/>
  <c r="L24" i="6" s="1"/>
  <c r="N24" i="6" s="1"/>
  <c r="H23" i="6"/>
  <c r="R23" i="6" s="1"/>
  <c r="H22" i="6"/>
  <c r="L22" i="6" s="1"/>
  <c r="N22" i="6" s="1"/>
  <c r="H21" i="6"/>
  <c r="L21" i="6" s="1"/>
  <c r="N21" i="6" s="1"/>
  <c r="H20" i="6"/>
  <c r="H19" i="6"/>
  <c r="L19" i="6" s="1"/>
  <c r="N19" i="6" s="1"/>
  <c r="H18" i="6"/>
  <c r="L18" i="6" s="1"/>
  <c r="N18" i="6" s="1"/>
  <c r="H17" i="6"/>
  <c r="L17" i="6" s="1"/>
  <c r="N17" i="6" s="1"/>
  <c r="H16" i="6"/>
  <c r="L16" i="6" s="1"/>
  <c r="N16" i="6" s="1"/>
  <c r="H15" i="6"/>
  <c r="R15" i="6" s="1"/>
  <c r="H14" i="6"/>
  <c r="L14" i="6" s="1"/>
  <c r="N14" i="6" s="1"/>
  <c r="H13" i="6"/>
  <c r="L13" i="6" s="1"/>
  <c r="N13" i="6" s="1"/>
  <c r="H12" i="6"/>
  <c r="J12" i="6" s="1"/>
  <c r="H11" i="6"/>
  <c r="L11" i="6" s="1"/>
  <c r="N11" i="6" s="1"/>
  <c r="H10" i="6"/>
  <c r="D19" i="3" s="1"/>
  <c r="H9" i="6"/>
  <c r="L9" i="6" s="1"/>
  <c r="N9" i="6" s="1"/>
  <c r="H8" i="6"/>
  <c r="L8" i="6" s="1"/>
  <c r="N8" i="6" s="1"/>
  <c r="H7" i="6"/>
  <c r="H6" i="6"/>
  <c r="L6" i="6" s="1"/>
  <c r="N6" i="6" s="1"/>
  <c r="H5" i="6"/>
  <c r="L5" i="6" s="1"/>
  <c r="N5" i="6" s="1"/>
  <c r="D17" i="3"/>
  <c r="G19" i="7"/>
  <c r="L14" i="7"/>
  <c r="L15" i="7"/>
  <c r="L16" i="7"/>
  <c r="L17" i="7"/>
  <c r="L18" i="7"/>
  <c r="M18" i="7" s="1"/>
  <c r="K14" i="7"/>
  <c r="K15" i="7"/>
  <c r="K16" i="7"/>
  <c r="K17" i="7"/>
  <c r="K18" i="7"/>
  <c r="G10" i="7"/>
  <c r="L5" i="7"/>
  <c r="L6" i="7"/>
  <c r="L7" i="7"/>
  <c r="L10" i="7" s="1"/>
  <c r="L8" i="7"/>
  <c r="L9" i="7"/>
  <c r="K5" i="7"/>
  <c r="M5" i="7" s="1"/>
  <c r="K6" i="7"/>
  <c r="K7" i="7"/>
  <c r="K8" i="7"/>
  <c r="K9" i="7"/>
  <c r="I43" i="1"/>
  <c r="F43" i="1"/>
  <c r="H43" i="1"/>
  <c r="AC37" i="8"/>
  <c r="B6" i="7"/>
  <c r="B15" i="7" s="1"/>
  <c r="B7" i="7"/>
  <c r="B8" i="7" s="1"/>
  <c r="B14" i="7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V4" i="5"/>
  <c r="B43" i="1"/>
  <c r="G43" i="1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AC4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P3" i="8"/>
  <c r="P4" i="8" s="1"/>
  <c r="P5" i="8" s="1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AC3" i="8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A33" i="5"/>
  <c r="M9" i="7"/>
  <c r="M17" i="7"/>
  <c r="M15" i="7"/>
  <c r="A37" i="8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P37" i="8"/>
  <c r="P38" i="8"/>
  <c r="P39" i="8" s="1"/>
  <c r="P40" i="8" s="1"/>
  <c r="P41" i="8" s="1"/>
  <c r="P42" i="8" s="1"/>
  <c r="P43" i="8" s="1"/>
  <c r="P44" i="8" s="1"/>
  <c r="P45" i="8" s="1"/>
  <c r="P46" i="8" s="1"/>
  <c r="P47" i="8" s="1"/>
  <c r="P48" i="8" s="1"/>
  <c r="P49" i="8" s="1"/>
  <c r="P50" i="8" s="1"/>
  <c r="P51" i="8" s="1"/>
  <c r="P52" i="8" s="1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  <c r="P66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N37" i="8"/>
  <c r="N39" i="8"/>
  <c r="N40" i="8"/>
  <c r="N41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38" i="8"/>
  <c r="N42" i="8"/>
  <c r="N56" i="8"/>
  <c r="N57" i="8"/>
  <c r="N58" i="8"/>
  <c r="N59" i="8"/>
  <c r="N60" i="8"/>
  <c r="N61" i="8"/>
  <c r="N62" i="8"/>
  <c r="N63" i="8"/>
  <c r="N64" i="8"/>
  <c r="N65" i="8"/>
  <c r="N66" i="8"/>
  <c r="E43" i="1"/>
  <c r="L43" i="1"/>
  <c r="D43" i="1"/>
  <c r="C43" i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H4" i="6"/>
  <c r="R4" i="6" s="1"/>
  <c r="C10" i="7"/>
  <c r="H10" i="7"/>
  <c r="J19" i="7"/>
  <c r="I19" i="7"/>
  <c r="H19" i="7"/>
  <c r="F19" i="7"/>
  <c r="E19" i="7"/>
  <c r="D19" i="7"/>
  <c r="C19" i="7"/>
  <c r="J10" i="7"/>
  <c r="I10" i="7"/>
  <c r="F10" i="7"/>
  <c r="E10" i="7"/>
  <c r="D10" i="7"/>
  <c r="R20" i="6"/>
  <c r="J8" i="6"/>
  <c r="J28" i="6" l="1"/>
  <c r="R16" i="6"/>
  <c r="R19" i="6"/>
  <c r="J14" i="6"/>
  <c r="R18" i="6"/>
  <c r="J22" i="6"/>
  <c r="R10" i="6"/>
  <c r="J25" i="6"/>
  <c r="R29" i="6"/>
  <c r="D39" i="3"/>
  <c r="J32" i="6"/>
  <c r="J18" i="6"/>
  <c r="J10" i="6"/>
  <c r="R22" i="6"/>
  <c r="R12" i="6"/>
  <c r="V12" i="6" s="1"/>
  <c r="R32" i="6"/>
  <c r="T32" i="6" s="1"/>
  <c r="R14" i="6"/>
  <c r="D23" i="3"/>
  <c r="R25" i="6"/>
  <c r="V25" i="6" s="1"/>
  <c r="J33" i="6"/>
  <c r="J21" i="6"/>
  <c r="J26" i="6"/>
  <c r="R30" i="6"/>
  <c r="V30" i="6" s="1"/>
  <c r="J30" i="6"/>
  <c r="J23" i="6"/>
  <c r="J15" i="6"/>
  <c r="J9" i="6"/>
  <c r="R27" i="6"/>
  <c r="T27" i="6" s="1"/>
  <c r="R5" i="6"/>
  <c r="T5" i="6" s="1"/>
  <c r="R9" i="6"/>
  <c r="T9" i="6" s="1"/>
  <c r="D35" i="3"/>
  <c r="L26" i="6"/>
  <c r="N26" i="6" s="1"/>
  <c r="U26" i="6" s="1"/>
  <c r="D20" i="3"/>
  <c r="J11" i="6"/>
  <c r="J5" i="6"/>
  <c r="R11" i="6"/>
  <c r="V11" i="6" s="1"/>
  <c r="R8" i="6"/>
  <c r="T8" i="6" s="1"/>
  <c r="L10" i="6"/>
  <c r="N10" i="6" s="1"/>
  <c r="F19" i="3" s="1"/>
  <c r="J24" i="6"/>
  <c r="J27" i="6"/>
  <c r="J17" i="6"/>
  <c r="R17" i="6"/>
  <c r="V17" i="6" s="1"/>
  <c r="D31" i="3"/>
  <c r="R24" i="6"/>
  <c r="V24" i="6" s="1"/>
  <c r="J31" i="6"/>
  <c r="R13" i="6"/>
  <c r="V13" i="6" s="1"/>
  <c r="D33" i="3"/>
  <c r="R21" i="6"/>
  <c r="V21" i="6" s="1"/>
  <c r="D15" i="3"/>
  <c r="D36" i="3"/>
  <c r="V23" i="6"/>
  <c r="T23" i="6"/>
  <c r="V19" i="6"/>
  <c r="T19" i="6"/>
  <c r="T18" i="6"/>
  <c r="V18" i="6"/>
  <c r="T13" i="6"/>
  <c r="J13" i="6"/>
  <c r="J6" i="6"/>
  <c r="V31" i="6"/>
  <c r="T31" i="6"/>
  <c r="V15" i="6"/>
  <c r="T15" i="6"/>
  <c r="T14" i="6"/>
  <c r="V14" i="6"/>
  <c r="T25" i="6"/>
  <c r="D25" i="3"/>
  <c r="D41" i="3"/>
  <c r="V16" i="6"/>
  <c r="T16" i="6"/>
  <c r="V29" i="6"/>
  <c r="T29" i="6"/>
  <c r="J29" i="6"/>
  <c r="J16" i="6"/>
  <c r="V27" i="6"/>
  <c r="T11" i="6"/>
  <c r="T26" i="6"/>
  <c r="V26" i="6"/>
  <c r="T10" i="6"/>
  <c r="V10" i="6"/>
  <c r="T12" i="6"/>
  <c r="V28" i="6"/>
  <c r="T28" i="6"/>
  <c r="D27" i="3"/>
  <c r="J19" i="6"/>
  <c r="V32" i="6"/>
  <c r="T22" i="6"/>
  <c r="V22" i="6"/>
  <c r="R6" i="6"/>
  <c r="R33" i="6"/>
  <c r="T17" i="6"/>
  <c r="V20" i="6"/>
  <c r="T20" i="6"/>
  <c r="D28" i="3"/>
  <c r="J4" i="6"/>
  <c r="L4" i="6"/>
  <c r="N4" i="6" s="1"/>
  <c r="U4" i="6" s="1"/>
  <c r="D13" i="3"/>
  <c r="T4" i="6"/>
  <c r="V4" i="6"/>
  <c r="B16" i="7"/>
  <c r="M7" i="7"/>
  <c r="M8" i="7"/>
  <c r="M6" i="7"/>
  <c r="K10" i="7"/>
  <c r="K43" i="1"/>
  <c r="O43" i="1"/>
  <c r="E43" i="3"/>
  <c r="G43" i="3"/>
  <c r="G43" i="2"/>
  <c r="E43" i="2"/>
  <c r="B9" i="7"/>
  <c r="B18" i="7" s="1"/>
  <c r="B17" i="7"/>
  <c r="L7" i="6"/>
  <c r="N7" i="6" s="1"/>
  <c r="F16" i="3" s="1"/>
  <c r="D16" i="3"/>
  <c r="L20" i="6"/>
  <c r="N20" i="6" s="1"/>
  <c r="U20" i="6" s="1"/>
  <c r="D29" i="3"/>
  <c r="AF6" i="1"/>
  <c r="AH6" i="1" s="1"/>
  <c r="AE6" i="1"/>
  <c r="AG6" i="1" s="1"/>
  <c r="AE10" i="1"/>
  <c r="AG10" i="1" s="1"/>
  <c r="AF10" i="1"/>
  <c r="AH10" i="1" s="1"/>
  <c r="AE14" i="1"/>
  <c r="AG14" i="1" s="1"/>
  <c r="AF14" i="1"/>
  <c r="AH14" i="1" s="1"/>
  <c r="AE18" i="1"/>
  <c r="AG18" i="1" s="1"/>
  <c r="AF18" i="1"/>
  <c r="AH18" i="1" s="1"/>
  <c r="AE22" i="1"/>
  <c r="AG22" i="1" s="1"/>
  <c r="AF22" i="1"/>
  <c r="AH22" i="1" s="1"/>
  <c r="AE26" i="1"/>
  <c r="AG26" i="1" s="1"/>
  <c r="AF26" i="1"/>
  <c r="AH26" i="1" s="1"/>
  <c r="AE30" i="1"/>
  <c r="AG30" i="1" s="1"/>
  <c r="AF30" i="1"/>
  <c r="AH30" i="1" s="1"/>
  <c r="J20" i="6"/>
  <c r="M10" i="7"/>
  <c r="O10" i="7" s="1"/>
  <c r="L31" i="6"/>
  <c r="N31" i="6" s="1"/>
  <c r="F40" i="3" s="1"/>
  <c r="D40" i="3"/>
  <c r="J7" i="6"/>
  <c r="R7" i="6"/>
  <c r="L19" i="7"/>
  <c r="M14" i="7"/>
  <c r="L12" i="6"/>
  <c r="N12" i="6" s="1"/>
  <c r="U12" i="6" s="1"/>
  <c r="D21" i="3"/>
  <c r="L15" i="6"/>
  <c r="N15" i="6" s="1"/>
  <c r="F24" i="3" s="1"/>
  <c r="D24" i="3"/>
  <c r="L28" i="6"/>
  <c r="N28" i="6" s="1"/>
  <c r="F37" i="3" s="1"/>
  <c r="D37" i="3"/>
  <c r="AC38" i="8"/>
  <c r="AC39" i="8" s="1"/>
  <c r="AC40" i="8" s="1"/>
  <c r="AC41" i="8" s="1"/>
  <c r="AC42" i="8" s="1"/>
  <c r="AC43" i="8" s="1"/>
  <c r="AC44" i="8" s="1"/>
  <c r="AC45" i="8" s="1"/>
  <c r="AC46" i="8" s="1"/>
  <c r="AC47" i="8" s="1"/>
  <c r="AC48" i="8" s="1"/>
  <c r="AC49" i="8" s="1"/>
  <c r="AC50" i="8" s="1"/>
  <c r="AC51" i="8" s="1"/>
  <c r="AC52" i="8" s="1"/>
  <c r="AC53" i="8" s="1"/>
  <c r="AC54" i="8" s="1"/>
  <c r="AC55" i="8" s="1"/>
  <c r="AC56" i="8" s="1"/>
  <c r="AC57" i="8" s="1"/>
  <c r="AC58" i="8" s="1"/>
  <c r="AC59" i="8" s="1"/>
  <c r="AC60" i="8" s="1"/>
  <c r="AC61" i="8" s="1"/>
  <c r="AC62" i="8" s="1"/>
  <c r="AC63" i="8" s="1"/>
  <c r="AC64" i="8" s="1"/>
  <c r="AC65" i="8" s="1"/>
  <c r="AC66" i="8" s="1"/>
  <c r="M16" i="7"/>
  <c r="K19" i="7"/>
  <c r="L23" i="6"/>
  <c r="N23" i="6" s="1"/>
  <c r="F32" i="3" s="1"/>
  <c r="D32" i="3"/>
  <c r="AE7" i="1"/>
  <c r="AG7" i="1" s="1"/>
  <c r="AF7" i="1"/>
  <c r="AH7" i="1" s="1"/>
  <c r="AE11" i="1"/>
  <c r="AG11" i="1" s="1"/>
  <c r="AF11" i="1"/>
  <c r="AH11" i="1" s="1"/>
  <c r="AE15" i="1"/>
  <c r="AG15" i="1" s="1"/>
  <c r="AF15" i="1"/>
  <c r="AH15" i="1" s="1"/>
  <c r="AE19" i="1"/>
  <c r="AG19" i="1" s="1"/>
  <c r="AF19" i="1"/>
  <c r="AH19" i="1" s="1"/>
  <c r="AE23" i="1"/>
  <c r="AG23" i="1" s="1"/>
  <c r="AF23" i="1"/>
  <c r="AH23" i="1" s="1"/>
  <c r="AE27" i="1"/>
  <c r="AG27" i="1" s="1"/>
  <c r="AF27" i="1"/>
  <c r="AH27" i="1" s="1"/>
  <c r="AE31" i="1"/>
  <c r="AG31" i="1" s="1"/>
  <c r="AF31" i="1"/>
  <c r="AH31" i="1" s="1"/>
  <c r="AF4" i="1"/>
  <c r="AH4" i="1" s="1"/>
  <c r="AE4" i="1"/>
  <c r="AG4" i="1" s="1"/>
  <c r="AF8" i="1"/>
  <c r="AH8" i="1" s="1"/>
  <c r="AE8" i="1"/>
  <c r="AG8" i="1" s="1"/>
  <c r="AF12" i="1"/>
  <c r="AE12" i="1"/>
  <c r="AF16" i="1"/>
  <c r="AH16" i="1" s="1"/>
  <c r="AE16" i="1"/>
  <c r="AG16" i="1" s="1"/>
  <c r="AF20" i="1"/>
  <c r="AH20" i="1" s="1"/>
  <c r="AE20" i="1"/>
  <c r="AG20" i="1" s="1"/>
  <c r="AF24" i="1"/>
  <c r="AH24" i="1" s="1"/>
  <c r="AE24" i="1"/>
  <c r="AG24" i="1" s="1"/>
  <c r="AF28" i="1"/>
  <c r="AH28" i="1" s="1"/>
  <c r="AE28" i="1"/>
  <c r="AG28" i="1" s="1"/>
  <c r="AF32" i="1"/>
  <c r="AH32" i="1" s="1"/>
  <c r="AE32" i="1"/>
  <c r="AG32" i="1" s="1"/>
  <c r="AE3" i="1"/>
  <c r="AG3" i="1" s="1"/>
  <c r="AF3" i="1"/>
  <c r="AH3" i="1" s="1"/>
  <c r="AF5" i="1"/>
  <c r="AH5" i="1" s="1"/>
  <c r="AE5" i="1"/>
  <c r="AG5" i="1" s="1"/>
  <c r="AF9" i="1"/>
  <c r="AH9" i="1" s="1"/>
  <c r="AE9" i="1"/>
  <c r="AG9" i="1" s="1"/>
  <c r="AF13" i="1"/>
  <c r="AH13" i="1" s="1"/>
  <c r="AE13" i="1"/>
  <c r="AG13" i="1" s="1"/>
  <c r="AF17" i="1"/>
  <c r="AH17" i="1" s="1"/>
  <c r="AE17" i="1"/>
  <c r="AG17" i="1" s="1"/>
  <c r="AF21" i="1"/>
  <c r="AH21" i="1" s="1"/>
  <c r="AE21" i="1"/>
  <c r="AG21" i="1" s="1"/>
  <c r="AF25" i="1"/>
  <c r="AH25" i="1" s="1"/>
  <c r="AE25" i="1"/>
  <c r="AG25" i="1" s="1"/>
  <c r="AF29" i="1"/>
  <c r="AH29" i="1" s="1"/>
  <c r="AE29" i="1"/>
  <c r="AG29" i="1" s="1"/>
  <c r="D14" i="3"/>
  <c r="D18" i="3"/>
  <c r="D22" i="3"/>
  <c r="D26" i="3"/>
  <c r="D30" i="3"/>
  <c r="D34" i="3"/>
  <c r="D38" i="3"/>
  <c r="D42" i="3"/>
  <c r="F31" i="3"/>
  <c r="U22" i="6"/>
  <c r="F14" i="3"/>
  <c r="U5" i="6"/>
  <c r="F18" i="3"/>
  <c r="U9" i="6"/>
  <c r="F20" i="3"/>
  <c r="U11" i="6"/>
  <c r="F22" i="3"/>
  <c r="U13" i="6"/>
  <c r="F26" i="3"/>
  <c r="U17" i="6"/>
  <c r="F28" i="3"/>
  <c r="U19" i="6"/>
  <c r="F30" i="3"/>
  <c r="U21" i="6"/>
  <c r="F34" i="3"/>
  <c r="U25" i="6"/>
  <c r="F36" i="3"/>
  <c r="U27" i="6"/>
  <c r="F38" i="3"/>
  <c r="U29" i="6"/>
  <c r="F42" i="3"/>
  <c r="U33" i="6"/>
  <c r="F15" i="3"/>
  <c r="U6" i="6"/>
  <c r="F17" i="3"/>
  <c r="U8" i="6"/>
  <c r="F23" i="3"/>
  <c r="U14" i="6"/>
  <c r="F25" i="3"/>
  <c r="U16" i="6"/>
  <c r="F27" i="3"/>
  <c r="U18" i="6"/>
  <c r="F33" i="3"/>
  <c r="U24" i="6"/>
  <c r="F35" i="3"/>
  <c r="F39" i="3"/>
  <c r="U30" i="6"/>
  <c r="F41" i="3"/>
  <c r="U32" i="6"/>
  <c r="V5" i="6" l="1"/>
  <c r="T21" i="6"/>
  <c r="V8" i="6"/>
  <c r="F21" i="3"/>
  <c r="V9" i="6"/>
  <c r="U10" i="6"/>
  <c r="F29" i="3"/>
  <c r="T30" i="6"/>
  <c r="U28" i="6"/>
  <c r="T24" i="6"/>
  <c r="T6" i="6"/>
  <c r="V6" i="6"/>
  <c r="U7" i="6"/>
  <c r="V7" i="6"/>
  <c r="T7" i="6"/>
  <c r="U23" i="6"/>
  <c r="U15" i="6"/>
  <c r="F13" i="3"/>
  <c r="F43" i="3" s="1"/>
  <c r="U31" i="6"/>
  <c r="D43" i="3"/>
  <c r="V33" i="6"/>
  <c r="T33" i="6"/>
  <c r="M19" i="7"/>
  <c r="O19" i="7" s="1"/>
  <c r="AG12" i="1"/>
  <c r="AG33" i="1" s="1"/>
  <c r="AE33" i="1"/>
  <c r="AH12" i="1"/>
  <c r="AH33" i="1" s="1"/>
  <c r="AF33" i="1"/>
  <c r="B9" i="5" l="1"/>
  <c r="G9" i="5"/>
  <c r="B13" i="5"/>
  <c r="G13" i="5"/>
  <c r="B17" i="5"/>
  <c r="G17" i="5"/>
  <c r="B27" i="5"/>
  <c r="G27" i="5"/>
  <c r="B7" i="5"/>
  <c r="G7" i="5"/>
  <c r="B22" i="5"/>
  <c r="G22" i="5"/>
  <c r="B19" i="5"/>
  <c r="G19" i="5"/>
  <c r="B12" i="5"/>
  <c r="G12" i="5"/>
  <c r="B6" i="5"/>
  <c r="G6" i="5"/>
  <c r="B23" i="5"/>
  <c r="G23" i="5"/>
  <c r="B25" i="5"/>
  <c r="G25" i="5"/>
  <c r="B21" i="5"/>
  <c r="G21" i="5"/>
  <c r="B16" i="5"/>
  <c r="G16" i="5"/>
  <c r="B18" i="5"/>
  <c r="G18" i="5"/>
  <c r="B15" i="5"/>
  <c r="G15" i="5"/>
  <c r="B24" i="5"/>
  <c r="G24" i="5"/>
  <c r="B26" i="5"/>
  <c r="G26" i="5"/>
  <c r="B14" i="5"/>
  <c r="G14" i="5"/>
  <c r="B5" i="5"/>
  <c r="G5" i="5"/>
  <c r="B20" i="5"/>
  <c r="G20" i="5"/>
  <c r="B8" i="5"/>
  <c r="G8" i="5"/>
  <c r="B11" i="5"/>
  <c r="G11" i="5"/>
  <c r="B28" i="5"/>
  <c r="B10" i="5"/>
  <c r="G10" i="5"/>
  <c r="H10" i="5" l="1"/>
  <c r="H11" i="5"/>
  <c r="H20" i="5"/>
  <c r="H14" i="5"/>
  <c r="H24" i="5"/>
  <c r="H18" i="5"/>
  <c r="H21" i="5"/>
  <c r="H23" i="5"/>
  <c r="H12" i="5"/>
  <c r="H22" i="5"/>
  <c r="H27" i="5"/>
  <c r="H13" i="5"/>
  <c r="B4" i="5"/>
  <c r="G4" i="5"/>
  <c r="G28" i="5"/>
  <c r="H28" i="5" s="1"/>
  <c r="B29" i="5"/>
  <c r="H8" i="5"/>
  <c r="H5" i="5"/>
  <c r="H26" i="5"/>
  <c r="H15" i="5"/>
  <c r="H16" i="5"/>
  <c r="H25" i="5"/>
  <c r="H6" i="5"/>
  <c r="H19" i="5"/>
  <c r="H7" i="5"/>
  <c r="H17" i="5"/>
  <c r="H9" i="5"/>
  <c r="L7" i="5" l="1"/>
  <c r="N7" i="5" s="1"/>
  <c r="J7" i="5"/>
  <c r="R7" i="5"/>
  <c r="D16" i="2"/>
  <c r="L16" i="5"/>
  <c r="N16" i="5" s="1"/>
  <c r="R16" i="5"/>
  <c r="J16" i="5"/>
  <c r="D25" i="2"/>
  <c r="L8" i="5"/>
  <c r="N8" i="5" s="1"/>
  <c r="R8" i="5"/>
  <c r="J8" i="5"/>
  <c r="D17" i="2"/>
  <c r="G29" i="5"/>
  <c r="H29" i="5" s="1"/>
  <c r="L13" i="5"/>
  <c r="N13" i="5" s="1"/>
  <c r="J13" i="5"/>
  <c r="D22" i="2"/>
  <c r="R13" i="5"/>
  <c r="L23" i="5"/>
  <c r="N23" i="5" s="1"/>
  <c r="J23" i="5"/>
  <c r="D32" i="2"/>
  <c r="R23" i="5"/>
  <c r="L14" i="5"/>
  <c r="N14" i="5" s="1"/>
  <c r="R14" i="5"/>
  <c r="J14" i="5"/>
  <c r="D23" i="2"/>
  <c r="B30" i="5"/>
  <c r="L19" i="5"/>
  <c r="N19" i="5" s="1"/>
  <c r="J19" i="5"/>
  <c r="R19" i="5"/>
  <c r="D28" i="2"/>
  <c r="L15" i="5"/>
  <c r="N15" i="5" s="1"/>
  <c r="J15" i="5"/>
  <c r="D24" i="2"/>
  <c r="R15" i="5"/>
  <c r="L28" i="5"/>
  <c r="N28" i="5" s="1"/>
  <c r="J28" i="5"/>
  <c r="R28" i="5"/>
  <c r="D37" i="2"/>
  <c r="L27" i="5"/>
  <c r="N27" i="5" s="1"/>
  <c r="J27" i="5"/>
  <c r="R27" i="5"/>
  <c r="D36" i="2"/>
  <c r="L21" i="5"/>
  <c r="N21" i="5" s="1"/>
  <c r="D30" i="2"/>
  <c r="R21" i="5"/>
  <c r="J21" i="5"/>
  <c r="L20" i="5"/>
  <c r="N20" i="5" s="1"/>
  <c r="D29" i="2"/>
  <c r="J20" i="5"/>
  <c r="R20" i="5"/>
  <c r="L9" i="5"/>
  <c r="N9" i="5" s="1"/>
  <c r="D18" i="2"/>
  <c r="R9" i="5"/>
  <c r="J9" i="5"/>
  <c r="L6" i="5"/>
  <c r="N6" i="5" s="1"/>
  <c r="J6" i="5"/>
  <c r="D15" i="2"/>
  <c r="R6" i="5"/>
  <c r="L26" i="5"/>
  <c r="N26" i="5" s="1"/>
  <c r="J26" i="5"/>
  <c r="R26" i="5"/>
  <c r="D35" i="2"/>
  <c r="L22" i="5"/>
  <c r="N22" i="5" s="1"/>
  <c r="J22" i="5"/>
  <c r="R22" i="5"/>
  <c r="D31" i="2"/>
  <c r="R18" i="5"/>
  <c r="J18" i="5"/>
  <c r="L18" i="5"/>
  <c r="N18" i="5" s="1"/>
  <c r="D27" i="2"/>
  <c r="L11" i="5"/>
  <c r="N11" i="5" s="1"/>
  <c r="J11" i="5"/>
  <c r="R11" i="5"/>
  <c r="D20" i="2"/>
  <c r="L17" i="5"/>
  <c r="N17" i="5" s="1"/>
  <c r="R17" i="5"/>
  <c r="J17" i="5"/>
  <c r="D26" i="2"/>
  <c r="L25" i="5"/>
  <c r="N25" i="5" s="1"/>
  <c r="D34" i="2"/>
  <c r="J25" i="5"/>
  <c r="R25" i="5"/>
  <c r="L5" i="5"/>
  <c r="N5" i="5" s="1"/>
  <c r="D14" i="2"/>
  <c r="R5" i="5"/>
  <c r="J5" i="5"/>
  <c r="H4" i="5"/>
  <c r="L12" i="5"/>
  <c r="N12" i="5" s="1"/>
  <c r="D21" i="2"/>
  <c r="J12" i="5"/>
  <c r="R12" i="5"/>
  <c r="L24" i="5"/>
  <c r="N24" i="5" s="1"/>
  <c r="J24" i="5"/>
  <c r="D33" i="2"/>
  <c r="R24" i="5"/>
  <c r="R10" i="5"/>
  <c r="J10" i="5"/>
  <c r="L10" i="5"/>
  <c r="N10" i="5" s="1"/>
  <c r="D19" i="2"/>
  <c r="F33" i="2" l="1"/>
  <c r="U24" i="5"/>
  <c r="U12" i="5"/>
  <c r="F21" i="2"/>
  <c r="U18" i="5"/>
  <c r="F27" i="2"/>
  <c r="U20" i="5"/>
  <c r="F29" i="2"/>
  <c r="U21" i="5"/>
  <c r="F30" i="2"/>
  <c r="U27" i="5"/>
  <c r="F36" i="2"/>
  <c r="U28" i="5"/>
  <c r="F37" i="2"/>
  <c r="U15" i="5"/>
  <c r="F24" i="2"/>
  <c r="F28" i="2"/>
  <c r="U19" i="5"/>
  <c r="F23" i="2"/>
  <c r="U14" i="5"/>
  <c r="U23" i="5"/>
  <c r="F32" i="2"/>
  <c r="U13" i="5"/>
  <c r="F22" i="2"/>
  <c r="B31" i="5"/>
  <c r="L4" i="5"/>
  <c r="N4" i="5" s="1"/>
  <c r="D13" i="2"/>
  <c r="D43" i="2" s="1"/>
  <c r="R4" i="5"/>
  <c r="J4" i="5"/>
  <c r="G30" i="5"/>
  <c r="H30" i="5" s="1"/>
  <c r="F19" i="2"/>
  <c r="U10" i="5"/>
  <c r="L29" i="5"/>
  <c r="N29" i="5" s="1"/>
  <c r="J29" i="5"/>
  <c r="D38" i="2"/>
  <c r="R29" i="5"/>
  <c r="U5" i="5"/>
  <c r="F14" i="2"/>
  <c r="U25" i="5"/>
  <c r="F34" i="2"/>
  <c r="F26" i="2"/>
  <c r="U17" i="5"/>
  <c r="F20" i="2"/>
  <c r="U11" i="5"/>
  <c r="F31" i="2"/>
  <c r="U22" i="5"/>
  <c r="U26" i="5"/>
  <c r="F35" i="2"/>
  <c r="F15" i="2"/>
  <c r="U6" i="5"/>
  <c r="U9" i="5"/>
  <c r="F18" i="2"/>
  <c r="F17" i="2"/>
  <c r="U8" i="5"/>
  <c r="U16" i="5"/>
  <c r="F25" i="2"/>
  <c r="F16" i="2"/>
  <c r="U7" i="5"/>
  <c r="J30" i="5" l="1"/>
  <c r="R30" i="5"/>
  <c r="L30" i="5"/>
  <c r="N30" i="5" s="1"/>
  <c r="D39" i="2"/>
  <c r="U29" i="5"/>
  <c r="F38" i="2"/>
  <c r="G31" i="5"/>
  <c r="H31" i="5" s="1"/>
  <c r="F13" i="2"/>
  <c r="F43" i="2" s="1"/>
  <c r="U4" i="5"/>
  <c r="B32" i="5"/>
  <c r="L31" i="5" l="1"/>
  <c r="N31" i="5" s="1"/>
  <c r="D40" i="2"/>
  <c r="R31" i="5"/>
  <c r="J31" i="5"/>
  <c r="U30" i="5"/>
  <c r="F39" i="2"/>
  <c r="B33" i="5"/>
  <c r="G32" i="5"/>
  <c r="H32" i="5" s="1"/>
  <c r="L32" i="5" l="1"/>
  <c r="N32" i="5" s="1"/>
  <c r="D41" i="2"/>
  <c r="J32" i="5"/>
  <c r="R32" i="5"/>
  <c r="G33" i="5"/>
  <c r="H33" i="5" s="1"/>
  <c r="U31" i="5"/>
  <c r="F40" i="2"/>
  <c r="L33" i="5" l="1"/>
  <c r="N33" i="5" s="1"/>
  <c r="R33" i="5"/>
  <c r="J33" i="5"/>
  <c r="D42" i="2"/>
  <c r="F41" i="2"/>
  <c r="U32" i="5"/>
  <c r="U33" i="5" l="1"/>
  <c r="F42" i="2"/>
</calcChain>
</file>

<file path=xl/sharedStrings.xml><?xml version="1.0" encoding="utf-8"?>
<sst xmlns="http://schemas.openxmlformats.org/spreadsheetml/2006/main" count="260" uniqueCount="116">
  <si>
    <t>Fiscal Year</t>
  </si>
  <si>
    <t>Normalized Sales (MWh)</t>
  </si>
  <si>
    <t>Actual Sales</t>
  </si>
  <si>
    <t>Actual NEL</t>
  </si>
  <si>
    <t>NEL (MWh)</t>
  </si>
  <si>
    <t>Production (MWh)</t>
  </si>
  <si>
    <t>Res</t>
  </si>
  <si>
    <t>FPU</t>
  </si>
  <si>
    <t>Lighting</t>
  </si>
  <si>
    <t>Off-System</t>
  </si>
  <si>
    <t>Total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</si>
  <si>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</t>
    </r>
  </si>
  <si>
    <t>1)</t>
  </si>
  <si>
    <t>Historical numbers from Monthly Financial Statements (Greenbook).</t>
  </si>
  <si>
    <t>2)</t>
  </si>
  <si>
    <t>3)</t>
  </si>
  <si>
    <t>Historical NEL numbers from Monthly Operating Report (MOR).</t>
  </si>
  <si>
    <t>4)</t>
  </si>
  <si>
    <t>5)</t>
  </si>
  <si>
    <t>6)</t>
  </si>
  <si>
    <t>7)</t>
  </si>
  <si>
    <t>-</t>
  </si>
  <si>
    <t>Winter</t>
  </si>
  <si>
    <t>Historical</t>
  </si>
  <si>
    <t>Forecast (Total)</t>
  </si>
  <si>
    <t>Summer</t>
  </si>
  <si>
    <t>Actual</t>
  </si>
  <si>
    <t>Normal</t>
  </si>
  <si>
    <t>Winter Forecast:</t>
  </si>
  <si>
    <t>Summer Forecast:</t>
  </si>
  <si>
    <t>1) Energy (GWH) from month November to February</t>
  </si>
  <si>
    <t>1) Energy (GWH) from month June to September</t>
  </si>
  <si>
    <t>2) Last 72 hours Heating Degree Hours</t>
  </si>
  <si>
    <t>2) Last 48 hours Cooling Degree Hours</t>
  </si>
  <si>
    <r>
      <t>3) Weather Normalized to 24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</si>
  <si>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r>
      <t>3) Weather Normalized to 97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</si>
  <si>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t>4) Normalized with AmeriSteel online</t>
  </si>
  <si>
    <t>AmeriSteel</t>
  </si>
  <si>
    <t>FY</t>
  </si>
  <si>
    <t>Base</t>
  </si>
  <si>
    <t>Mild</t>
  </si>
  <si>
    <t>Harsh</t>
  </si>
  <si>
    <t>AUX</t>
  </si>
  <si>
    <t>Interrupt AmeriSteel</t>
  </si>
  <si>
    <t>Sub-Total</t>
  </si>
  <si>
    <t>Firm Peak</t>
  </si>
  <si>
    <t>JEA</t>
  </si>
  <si>
    <t>Winter Peak (MW)</t>
  </si>
  <si>
    <t>System</t>
  </si>
  <si>
    <t>Total Interruptibles</t>
  </si>
  <si>
    <t>Conservation</t>
  </si>
  <si>
    <t>Summer Peak (MW)</t>
  </si>
  <si>
    <t>With AmeriSteel</t>
  </si>
  <si>
    <t>Without AmeriSteel</t>
  </si>
  <si>
    <t>Min</t>
  </si>
  <si>
    <t>Max</t>
  </si>
  <si>
    <t>Avg</t>
  </si>
  <si>
    <t>@ Peak</t>
  </si>
  <si>
    <t>Avg. 5yrs</t>
  </si>
  <si>
    <t>Diff.</t>
  </si>
  <si>
    <t>Year</t>
  </si>
  <si>
    <t>MW (Winter)</t>
  </si>
  <si>
    <t>MW (Summer)</t>
  </si>
  <si>
    <t>JEA Interruptible Customers Meter Readings at Day of Peak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</si>
  <si>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</si>
  <si>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</si>
  <si>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</si>
  <si>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</si>
  <si>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</si>
  <si>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</si>
  <si>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</si>
  <si>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</si>
  <si>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</si>
  <si>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</si>
  <si>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</si>
  <si>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</si>
  <si>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Sales (MWH)</t>
  </si>
  <si>
    <t>Production (MWH)</t>
  </si>
  <si>
    <t>NEL (MWH)</t>
  </si>
  <si>
    <t>Total Peak Demand (MW)</t>
  </si>
  <si>
    <t>PEV</t>
  </si>
  <si>
    <t>Mild/Harsh Weather Peak Forecast (MW)</t>
  </si>
  <si>
    <t>Firm</t>
  </si>
  <si>
    <t>Total Sales</t>
  </si>
  <si>
    <t>NEL</t>
  </si>
  <si>
    <t>Com</t>
  </si>
  <si>
    <t>Ind</t>
  </si>
  <si>
    <t>2016-2025</t>
  </si>
  <si>
    <t>5) FPU sales end 12/31/2017</t>
  </si>
  <si>
    <r>
      <t xml:space="preserve">7) See </t>
    </r>
    <r>
      <rPr>
        <b/>
        <u/>
        <sz val="11"/>
        <color rgb="FFFF0000"/>
        <rFont val="Calibri"/>
        <family val="2"/>
        <scheme val="minor"/>
      </rPr>
      <t>Winter Details</t>
    </r>
  </si>
  <si>
    <r>
      <t xml:space="preserve">7) See </t>
    </r>
    <r>
      <rPr>
        <b/>
        <u/>
        <sz val="11"/>
        <color rgb="FFFF0000"/>
        <rFont val="Calibri"/>
        <family val="2"/>
        <scheme val="minor"/>
      </rPr>
      <t>Summer Details</t>
    </r>
  </si>
  <si>
    <t>AUX (MWH)</t>
  </si>
  <si>
    <t xml:space="preserve">Note: </t>
  </si>
  <si>
    <t>Forecast (Firm)</t>
  </si>
  <si>
    <t>Electrification</t>
  </si>
  <si>
    <t>Note:</t>
  </si>
  <si>
    <t>8)</t>
  </si>
  <si>
    <t>Historical Weather Normalized NEL numbers.</t>
  </si>
  <si>
    <t>FY17 Forecast</t>
  </si>
  <si>
    <t>2017-2026</t>
  </si>
  <si>
    <t>9)</t>
  </si>
  <si>
    <t>Plug-in Electric Vehicles (PEV) historical/forecast for residential only.</t>
  </si>
  <si>
    <t>FY17</t>
  </si>
  <si>
    <t>Calculated House Load using Heatrate curves from Fuels Management Services.</t>
  </si>
  <si>
    <t>1) AUX is JEA Plant House Load (i.e. Northside, Kennedy, Brandy Branch and Greenland)</t>
  </si>
  <si>
    <t>2) FPU sales end December 31, 2017.</t>
  </si>
  <si>
    <t>Energy Efficiency</t>
  </si>
  <si>
    <t>1) Total Peak Demand include FPU (until 12/31/2017), PEVs and Off-Road Electrification. Does not include DSM.</t>
  </si>
  <si>
    <t>Energy forecast does not include GRU joint dispatch.</t>
  </si>
  <si>
    <t>6) AUX calculated using Heatrate curves from Fuels Management Services.</t>
  </si>
  <si>
    <t>FY18 Forecast</t>
  </si>
  <si>
    <t>2018-2027</t>
  </si>
  <si>
    <t>Production historical MWh from FY08 to FY17 from Estimated Load Summary from SOCC.</t>
  </si>
  <si>
    <t>FY18 NEL Forecast based on Average Historical Normalized 3 years NEL/Sales Losses of 2.77%</t>
  </si>
  <si>
    <t>FY18</t>
  </si>
  <si>
    <t>FY18 Off-Road Electrification and Energy Efficiency from Customer Solutions &amp; Market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</si>
</sst>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 MT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DF79"/>
        <bgColor indexed="64"/>
      </patternFill>
    </fill>
    <fill>
      <patternFill patternType="lightDown">
        <fgColor theme="0" tint="-0.499984740745262"/>
        <bgColor indexed="65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theme="0" tint="-0.34998626667073579"/>
      </left>
      <right style="mediumDashed">
        <color theme="0" tint="-0.34998626667073579"/>
      </right>
      <top/>
      <bottom style="mediumDashed">
        <color theme="0" tint="-0.34998626667073579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248">
    <xf numFmtId="0" fontId="0" fillId="0" borderId="0" xfId="0"/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4" borderId="17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6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6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0" fontId="2" fillId="4" borderId="22" xfId="1" applyNumberFormat="1" applyFont="1" applyFill="1" applyBorder="1" applyAlignment="1">
      <alignment horizontal="center"/>
    </xf>
    <xf numFmtId="10" fontId="2" fillId="4" borderId="23" xfId="1" applyNumberFormat="1" applyFont="1" applyFill="1" applyBorder="1" applyAlignment="1">
      <alignment horizontal="center"/>
    </xf>
    <xf numFmtId="10" fontId="2" fillId="5" borderId="24" xfId="1" applyNumberFormat="1" applyFont="1" applyFill="1" applyBorder="1" applyAlignment="1">
      <alignment horizontal="center"/>
    </xf>
    <xf numFmtId="10" fontId="6" fillId="5" borderId="22" xfId="1" applyNumberFormat="1" applyFont="1" applyFill="1" applyBorder="1" applyAlignment="1">
      <alignment horizontal="center"/>
    </xf>
    <xf numFmtId="10" fontId="6" fillId="4" borderId="26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5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9" xfId="0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0" fontId="2" fillId="0" borderId="8" xfId="1" applyNumberFormat="1" applyFont="1" applyBorder="1" applyAlignment="1">
      <alignment horizontal="center"/>
    </xf>
    <xf numFmtId="10" fontId="2" fillId="6" borderId="8" xfId="1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1" fontId="0" fillId="5" borderId="42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1" fontId="0" fillId="5" borderId="32" xfId="0" applyNumberForma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" fontId="0" fillId="5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0" fillId="0" borderId="44" xfId="0" applyNumberForma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" fontId="0" fillId="8" borderId="8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9" xfId="0" quotePrefix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8" borderId="37" xfId="0" applyNumberFormat="1" applyFill="1" applyBorder="1" applyAlignment="1">
      <alignment horizontal="center"/>
    </xf>
    <xf numFmtId="1" fontId="2" fillId="7" borderId="33" xfId="0" applyNumberFormat="1" applyFon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3" fillId="10" borderId="51" xfId="4" applyFont="1" applyFill="1" applyBorder="1" applyAlignment="1">
      <alignment horizontal="center"/>
    </xf>
    <xf numFmtId="0" fontId="3" fillId="2" borderId="51" xfId="4" applyFont="1" applyFill="1" applyBorder="1" applyAlignment="1">
      <alignment horizontal="center"/>
    </xf>
    <xf numFmtId="0" fontId="3" fillId="2" borderId="52" xfId="4" applyFont="1" applyFill="1" applyBorder="1" applyAlignment="1">
      <alignment horizontal="center"/>
    </xf>
    <xf numFmtId="0" fontId="3" fillId="10" borderId="53" xfId="4" applyFont="1" applyFill="1" applyBorder="1" applyAlignment="1">
      <alignment horizontal="center"/>
    </xf>
    <xf numFmtId="0" fontId="3" fillId="10" borderId="9" xfId="4" applyFont="1" applyFill="1" applyBorder="1" applyAlignment="1">
      <alignment horizontal="center"/>
    </xf>
    <xf numFmtId="1" fontId="3" fillId="3" borderId="54" xfId="4" applyNumberFormat="1" applyFont="1" applyFill="1" applyBorder="1" applyAlignment="1">
      <alignment horizontal="center"/>
    </xf>
    <xf numFmtId="1" fontId="12" fillId="13" borderId="9" xfId="4" applyNumberFormat="1" applyFont="1" applyFill="1" applyBorder="1" applyAlignment="1">
      <alignment horizontal="center"/>
    </xf>
    <xf numFmtId="1" fontId="3" fillId="0" borderId="9" xfId="4" applyNumberFormat="1" applyFont="1" applyBorder="1" applyAlignment="1">
      <alignment horizontal="center"/>
    </xf>
    <xf numFmtId="1" fontId="3" fillId="11" borderId="9" xfId="4" applyNumberFormat="1" applyFont="1" applyFill="1" applyBorder="1" applyAlignment="1">
      <alignment horizontal="center"/>
    </xf>
    <xf numFmtId="1" fontId="3" fillId="12" borderId="9" xfId="4" applyNumberFormat="1" applyFont="1" applyFill="1" applyBorder="1" applyAlignment="1">
      <alignment horizontal="center"/>
    </xf>
    <xf numFmtId="0" fontId="3" fillId="3" borderId="54" xfId="4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3" fillId="10" borderId="0" xfId="4" applyFont="1" applyFill="1" applyBorder="1" applyAlignment="1">
      <alignment horizontal="center"/>
    </xf>
    <xf numFmtId="1" fontId="3" fillId="3" borderId="1" xfId="4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4" fillId="0" borderId="0" xfId="0" applyFont="1"/>
    <xf numFmtId="3" fontId="0" fillId="0" borderId="54" xfId="0" applyNumberFormat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6" borderId="54" xfId="0" applyNumberFormat="1" applyFont="1" applyFill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3" fillId="6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5" borderId="54" xfId="0" applyFill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3" fontId="0" fillId="0" borderId="1" xfId="0" applyNumberFormat="1" applyBorder="1"/>
    <xf numFmtId="3" fontId="0" fillId="0" borderId="54" xfId="0" applyNumberFormat="1" applyBorder="1"/>
    <xf numFmtId="3" fontId="0" fillId="0" borderId="8" xfId="0" applyNumberFormat="1" applyBorder="1"/>
    <xf numFmtId="0" fontId="16" fillId="0" borderId="0" xfId="0" applyFont="1"/>
    <xf numFmtId="0" fontId="17" fillId="0" borderId="28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1" fontId="0" fillId="0" borderId="0" xfId="0" applyNumberFormat="1"/>
    <xf numFmtId="3" fontId="14" fillId="0" borderId="54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3" fontId="0" fillId="6" borderId="54" xfId="0" applyNumberFormat="1" applyFill="1" applyBorder="1" applyAlignment="1">
      <alignment horizontal="center"/>
    </xf>
    <xf numFmtId="10" fontId="6" fillId="6" borderId="22" xfId="1" applyNumberFormat="1" applyFont="1" applyFill="1" applyBorder="1" applyAlignment="1">
      <alignment horizontal="center"/>
    </xf>
    <xf numFmtId="3" fontId="4" fillId="6" borderId="53" xfId="0" applyNumberFormat="1" applyFont="1" applyFill="1" applyBorder="1" applyAlignment="1">
      <alignment horizontal="center"/>
    </xf>
    <xf numFmtId="10" fontId="6" fillId="6" borderId="25" xfId="1" applyNumberFormat="1" applyFont="1" applyFill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9" fillId="14" borderId="54" xfId="0" applyNumberFormat="1" applyFont="1" applyFill="1" applyBorder="1" applyAlignment="1">
      <alignment horizontal="center"/>
    </xf>
    <xf numFmtId="3" fontId="19" fillId="14" borderId="17" xfId="0" applyNumberFormat="1" applyFont="1" applyFill="1" applyBorder="1" applyAlignment="1">
      <alignment horizontal="center"/>
    </xf>
    <xf numFmtId="38" fontId="20" fillId="14" borderId="54" xfId="0" applyNumberFormat="1" applyFont="1" applyFill="1" applyBorder="1" applyAlignment="1">
      <alignment horizontal="center"/>
    </xf>
    <xf numFmtId="38" fontId="20" fillId="14" borderId="8" xfId="0" applyNumberFormat="1" applyFont="1" applyFill="1" applyBorder="1" applyAlignment="1">
      <alignment horizontal="center"/>
    </xf>
    <xf numFmtId="38" fontId="20" fillId="14" borderId="17" xfId="0" applyNumberFormat="1" applyFont="1" applyFill="1" applyBorder="1" applyAlignment="1">
      <alignment horizontal="center"/>
    </xf>
    <xf numFmtId="1" fontId="3" fillId="14" borderId="8" xfId="0" applyNumberFormat="1" applyFont="1" applyFill="1" applyBorder="1" applyAlignment="1">
      <alignment horizontal="center"/>
    </xf>
    <xf numFmtId="1" fontId="3" fillId="14" borderId="9" xfId="0" applyNumberFormat="1" applyFont="1" applyFill="1" applyBorder="1" applyAlignment="1">
      <alignment horizontal="center"/>
    </xf>
    <xf numFmtId="1" fontId="3" fillId="14" borderId="28" xfId="0" applyNumberFormat="1" applyFont="1" applyFill="1" applyBorder="1" applyAlignment="1">
      <alignment horizontal="center"/>
    </xf>
    <xf numFmtId="1" fontId="3" fillId="14" borderId="27" xfId="0" applyNumberFormat="1" applyFont="1" applyFill="1" applyBorder="1" applyAlignment="1">
      <alignment horizontal="center"/>
    </xf>
    <xf numFmtId="1" fontId="3" fillId="14" borderId="11" xfId="0" applyNumberFormat="1" applyFont="1" applyFill="1" applyBorder="1" applyAlignment="1">
      <alignment horizontal="center"/>
    </xf>
    <xf numFmtId="0" fontId="0" fillId="14" borderId="0" xfId="0" applyFont="1" applyFill="1" applyAlignment="1">
      <alignment horizontal="right"/>
    </xf>
    <xf numFmtId="0" fontId="19" fillId="14" borderId="0" xfId="0" applyFont="1" applyFill="1"/>
    <xf numFmtId="0" fontId="0" fillId="14" borderId="0" xfId="0" applyFill="1"/>
    <xf numFmtId="3" fontId="19" fillId="14" borderId="1" xfId="0" applyNumberFormat="1" applyFont="1" applyFill="1" applyBorder="1" applyAlignment="1">
      <alignment horizontal="center"/>
    </xf>
    <xf numFmtId="3" fontId="19" fillId="14" borderId="8" xfId="0" applyNumberFormat="1" applyFont="1" applyFill="1" applyBorder="1" applyAlignment="1">
      <alignment horizontal="center"/>
    </xf>
    <xf numFmtId="1" fontId="3" fillId="14" borderId="57" xfId="0" applyNumberFormat="1" applyFont="1" applyFill="1" applyBorder="1" applyAlignment="1">
      <alignment horizontal="center"/>
    </xf>
    <xf numFmtId="1" fontId="3" fillId="14" borderId="35" xfId="0" applyNumberFormat="1" applyFont="1" applyFill="1" applyBorder="1" applyAlignment="1">
      <alignment horizontal="center"/>
    </xf>
    <xf numFmtId="1" fontId="3" fillId="14" borderId="36" xfId="0" applyNumberFormat="1" applyFont="1" applyFill="1" applyBorder="1" applyAlignment="1">
      <alignment horizontal="center"/>
    </xf>
    <xf numFmtId="1" fontId="3" fillId="14" borderId="30" xfId="0" applyNumberFormat="1" applyFont="1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1" fontId="0" fillId="5" borderId="5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9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3" xfId="4" applyNumberFormat="1" applyFont="1" applyFill="1" applyBorder="1" applyAlignment="1">
      <alignment horizontal="center"/>
    </xf>
    <xf numFmtId="0" fontId="6" fillId="3" borderId="27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 applyProtection="1">
      <alignment horizontal="center" vertical="center"/>
      <protection locked="0"/>
    </xf>
    <xf numFmtId="0" fontId="6" fillId="3" borderId="8" xfId="4" applyNumberFormat="1" applyFont="1" applyFill="1" applyBorder="1" applyAlignment="1" applyProtection="1">
      <alignment horizontal="center" vertical="center"/>
      <protection locked="0"/>
    </xf>
  </cellXfs>
  <cellStyles count="7">
    <cellStyle name="Comma 2" xfId="2"/>
    <cellStyle name="Normal" xfId="0" builtinId="0"/>
    <cellStyle name="Normal 2" xfId="3"/>
    <cellStyle name="Normal 3" xfId="4"/>
    <cellStyle name="Normal 4" xfId="5"/>
    <cellStyle name="Percent" xfId="1" builtinId="5"/>
    <cellStyle name="Percent 2" xfId="6"/>
  </cellStyles>
  <dxfs count="0"/>
  <tableStyles count="0" defaultTableStyle="TableStyleMedium2" defaultPivotStyle="PivotStyleLight16"/>
  <colors>
    <mruColors>
      <color rgb="FF0000FF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FY18 Base Energy Forecast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Production (Actual)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B007-4926-ADFC-AE131709585A}"/>
              </c:ext>
            </c:extLst>
          </c:dPt>
          <c:xVal>
            <c:numRef>
              <c:f>Energy!$A$3:$A$12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Energy!$Q$3:$Q$12</c:f>
              <c:numCache>
                <c:formatCode>#,##0</c:formatCode>
                <c:ptCount val="10"/>
                <c:pt idx="0">
                  <c:v>14262271</c:v>
                </c:pt>
                <c:pt idx="1">
                  <c:v>13662966</c:v>
                </c:pt>
                <c:pt idx="2">
                  <c:v>14110557</c:v>
                </c:pt>
                <c:pt idx="3">
                  <c:v>13757737.5</c:v>
                </c:pt>
                <c:pt idx="4">
                  <c:v>12712786</c:v>
                </c:pt>
                <c:pt idx="5">
                  <c:v>12723490</c:v>
                </c:pt>
                <c:pt idx="6">
                  <c:v>13094930</c:v>
                </c:pt>
                <c:pt idx="7">
                  <c:v>13332773</c:v>
                </c:pt>
                <c:pt idx="8">
                  <c:v>13566949</c:v>
                </c:pt>
                <c:pt idx="9">
                  <c:v>12822563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7-4926-ADFC-AE131709585A}"/>
            </c:ext>
          </c:extLst>
        </c:ser>
        <c:ser>
          <c:idx val="4"/>
          <c:order val="1"/>
          <c:tx>
            <c:v>Actual Sales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Energy!$A$3:$A$12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Energy!$M$3:$M$12</c:f>
              <c:numCache>
                <c:formatCode>#,##0</c:formatCode>
                <c:ptCount val="10"/>
                <c:pt idx="0">
                  <c:v>13690088</c:v>
                </c:pt>
                <c:pt idx="1">
                  <c:v>13255462</c:v>
                </c:pt>
                <c:pt idx="2">
                  <c:v>13571633</c:v>
                </c:pt>
                <c:pt idx="3">
                  <c:v>12969709</c:v>
                </c:pt>
                <c:pt idx="4">
                  <c:v>12047924</c:v>
                </c:pt>
                <c:pt idx="5">
                  <c:v>11971899</c:v>
                </c:pt>
                <c:pt idx="6">
                  <c:v>12308331</c:v>
                </c:pt>
                <c:pt idx="7">
                  <c:v>12517575</c:v>
                </c:pt>
                <c:pt idx="8">
                  <c:v>12730290</c:v>
                </c:pt>
                <c:pt idx="9">
                  <c:v>12190561.9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07-4926-ADFC-AE131709585A}"/>
            </c:ext>
          </c:extLst>
        </c:ser>
        <c:ser>
          <c:idx val="2"/>
          <c:order val="2"/>
          <c:tx>
            <c:v>Normalized Sales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Energy!$A$3:$A$12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Energy!$K$3:$K$12</c:f>
              <c:numCache>
                <c:formatCode>#,##0</c:formatCode>
                <c:ptCount val="10"/>
                <c:pt idx="0">
                  <c:v>13805705.764106121</c:v>
                </c:pt>
                <c:pt idx="1">
                  <c:v>13146097.922844939</c:v>
                </c:pt>
                <c:pt idx="2">
                  <c:v>12960914.207106687</c:v>
                </c:pt>
                <c:pt idx="3">
                  <c:v>12597437.03633751</c:v>
                </c:pt>
                <c:pt idx="4">
                  <c:v>12220236.266770259</c:v>
                </c:pt>
                <c:pt idx="5">
                  <c:v>12135787.60363169</c:v>
                </c:pt>
                <c:pt idx="6">
                  <c:v>12296729.098855741</c:v>
                </c:pt>
                <c:pt idx="7">
                  <c:v>12431242.447933992</c:v>
                </c:pt>
                <c:pt idx="8">
                  <c:v>12531283.167488316</c:v>
                </c:pt>
                <c:pt idx="9">
                  <c:v>12214958.602555413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07-4926-ADFC-AE131709585A}"/>
            </c:ext>
          </c:extLst>
        </c:ser>
        <c:ser>
          <c:idx val="0"/>
          <c:order val="3"/>
          <c:tx>
            <c:v>Production (Forecast)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Energy!$A$13:$A$41</c:f>
              <c:numCache>
                <c:formatCode>General</c:formatCode>
                <c:ptCount val="2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</c:numCache>
            </c:numRef>
          </c:xVal>
          <c:yVal>
            <c:numRef>
              <c:f>Energy!$Q$13:$Q$41</c:f>
              <c:numCache>
                <c:formatCode>#,##0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07-4926-ADFC-AE131709585A}"/>
            </c:ext>
          </c:extLst>
        </c:ser>
        <c:ser>
          <c:idx val="5"/>
          <c:order val="4"/>
          <c:tx>
            <c:v>FY18 Sales Forecast</c:v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Energy!$A$13:$A$42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Energy!$K$13:$K$42</c:f>
              <c:numCache>
                <c:formatCode>#,##0</c:formatCode>
                <c:ptCount val="30"/>
                <c:pt idx="0">
                  <c:v>12251913.83477452</c:v>
                </c:pt>
                <c:pt idx="1">
                  <c:v>12340459.035574246</c:v>
                </c:pt>
                <c:pt idx="2">
                  <c:v>12409877.104991853</c:v>
                </c:pt>
                <c:pt idx="3">
                  <c:v>12474330.77809611</c:v>
                </c:pt>
                <c:pt idx="4">
                  <c:v>12548144.153405402</c:v>
                </c:pt>
                <c:pt idx="5">
                  <c:v>12626237.055888304</c:v>
                </c:pt>
                <c:pt idx="6">
                  <c:v>12692044.45695512</c:v>
                </c:pt>
                <c:pt idx="7">
                  <c:v>12756952.589602454</c:v>
                </c:pt>
                <c:pt idx="8">
                  <c:v>12830303.882100808</c:v>
                </c:pt>
                <c:pt idx="9">
                  <c:v>12910095.031266166</c:v>
                </c:pt>
                <c:pt idx="10">
                  <c:v>12994208.758621436</c:v>
                </c:pt>
                <c:pt idx="11">
                  <c:v>13075706.442774724</c:v>
                </c:pt>
                <c:pt idx="12">
                  <c:v>13153349.08288626</c:v>
                </c:pt>
                <c:pt idx="13">
                  <c:v>13236625.809946069</c:v>
                </c:pt>
                <c:pt idx="14">
                  <c:v>13324850.612804426</c:v>
                </c:pt>
                <c:pt idx="15">
                  <c:v>13422068.320082255</c:v>
                </c:pt>
                <c:pt idx="16">
                  <c:v>13532807.10946401</c:v>
                </c:pt>
                <c:pt idx="17">
                  <c:v>13653637.794721713</c:v>
                </c:pt>
                <c:pt idx="18">
                  <c:v>13781768.274948381</c:v>
                </c:pt>
                <c:pt idx="19">
                  <c:v>13920694.308790715</c:v>
                </c:pt>
                <c:pt idx="20">
                  <c:v>14067996.279040121</c:v>
                </c:pt>
                <c:pt idx="21">
                  <c:v>14225729.116267391</c:v>
                </c:pt>
                <c:pt idx="22">
                  <c:v>14395674.483058423</c:v>
                </c:pt>
                <c:pt idx="23">
                  <c:v>14572657.357971679</c:v>
                </c:pt>
                <c:pt idx="24">
                  <c:v>14757224.93662142</c:v>
                </c:pt>
                <c:pt idx="25">
                  <c:v>14952999.38499569</c:v>
                </c:pt>
                <c:pt idx="26">
                  <c:v>15156304.423351591</c:v>
                </c:pt>
                <c:pt idx="27">
                  <c:v>15375297.620832445</c:v>
                </c:pt>
                <c:pt idx="28">
                  <c:v>15606526.405736566</c:v>
                </c:pt>
                <c:pt idx="29">
                  <c:v>15851402.772549709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07-4926-ADFC-AE131709585A}"/>
            </c:ext>
          </c:extLst>
        </c:ser>
        <c:ser>
          <c:idx val="1"/>
          <c:order val="5"/>
          <c:tx>
            <c:v>FY17 Sales Forecast</c:v>
          </c:tx>
          <c:spPr>
            <a:ln w="2857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Energy!$A$13:$A$41</c:f>
              <c:numCache>
                <c:formatCode>General</c:formatCode>
                <c:ptCount val="2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</c:numCache>
            </c:numRef>
          </c:xVal>
          <c:yVal>
            <c:numRef>
              <c:f>Energy!$L$13:$L$41</c:f>
              <c:numCache>
                <c:formatCode>#,##0</c:formatCode>
                <c:ptCount val="29"/>
                <c:pt idx="0">
                  <c:v>12492262.597113939</c:v>
                </c:pt>
                <c:pt idx="1">
                  <c:v>12628265.670062715</c:v>
                </c:pt>
                <c:pt idx="2">
                  <c:v>12736367.499989571</c:v>
                </c:pt>
                <c:pt idx="3">
                  <c:v>12816531.928227406</c:v>
                </c:pt>
                <c:pt idx="4">
                  <c:v>12924754.975221451</c:v>
                </c:pt>
                <c:pt idx="5">
                  <c:v>13044067.061124239</c:v>
                </c:pt>
                <c:pt idx="6">
                  <c:v>13158545.297772486</c:v>
                </c:pt>
                <c:pt idx="7">
                  <c:v>13267347.494175574</c:v>
                </c:pt>
                <c:pt idx="8">
                  <c:v>13374469.16482749</c:v>
                </c:pt>
                <c:pt idx="9">
                  <c:v>13481920.701726623</c:v>
                </c:pt>
                <c:pt idx="10">
                  <c:v>13590287.599914858</c:v>
                </c:pt>
                <c:pt idx="11">
                  <c:v>13697213.682460705</c:v>
                </c:pt>
                <c:pt idx="12">
                  <c:v>13802556.49505027</c:v>
                </c:pt>
                <c:pt idx="13">
                  <c:v>13908491.347032636</c:v>
                </c:pt>
                <c:pt idx="14">
                  <c:v>14015611.720533282</c:v>
                </c:pt>
                <c:pt idx="15">
                  <c:v>14125193.156709241</c:v>
                </c:pt>
                <c:pt idx="16">
                  <c:v>14243384.543151442</c:v>
                </c:pt>
                <c:pt idx="17">
                  <c:v>14380012.192083819</c:v>
                </c:pt>
                <c:pt idx="18">
                  <c:v>14533202.318071298</c:v>
                </c:pt>
                <c:pt idx="19">
                  <c:v>14698975.049519002</c:v>
                </c:pt>
                <c:pt idx="20">
                  <c:v>14867020.968383031</c:v>
                </c:pt>
                <c:pt idx="21">
                  <c:v>15036155.205597715</c:v>
                </c:pt>
                <c:pt idx="22">
                  <c:v>15214859.544255557</c:v>
                </c:pt>
                <c:pt idx="23">
                  <c:v>15400755.50492022</c:v>
                </c:pt>
                <c:pt idx="24">
                  <c:v>15590945.930527363</c:v>
                </c:pt>
                <c:pt idx="25">
                  <c:v>15788585.432242293</c:v>
                </c:pt>
                <c:pt idx="26">
                  <c:v>15996137.47185372</c:v>
                </c:pt>
                <c:pt idx="27">
                  <c:v>16214728.762530141</c:v>
                </c:pt>
                <c:pt idx="28">
                  <c:v>16435929.109659269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07-4926-ADFC-AE131709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46816"/>
        <c:axId val="198948352"/>
      </c:scatterChart>
      <c:valAx>
        <c:axId val="198946816"/>
        <c:scaling>
          <c:orientation val="minMax"/>
          <c:max val="2038"/>
          <c:min val="2008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8948352"/>
        <c:crosses val="autoZero"/>
        <c:crossBetween val="midCat"/>
        <c:majorUnit val="2"/>
      </c:valAx>
      <c:valAx>
        <c:axId val="198948352"/>
        <c:scaling>
          <c:orientation val="minMax"/>
          <c:max val="17000000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98946816"/>
        <c:crosses val="autoZero"/>
        <c:crossBetween val="midCat"/>
        <c:dispUnits>
          <c:builtInUnit val="thousands"/>
        </c:dispUnits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Peak (Firm)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Winter!$B$2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Winter!$B$3:$B$12</c:f>
              <c:numCache>
                <c:formatCode>General</c:formatCode>
                <c:ptCount val="10"/>
                <c:pt idx="0">
                  <c:v>2914</c:v>
                </c:pt>
                <c:pt idx="1">
                  <c:v>3064</c:v>
                </c:pt>
                <c:pt idx="2">
                  <c:v>3224</c:v>
                </c:pt>
                <c:pt idx="3">
                  <c:v>3062</c:v>
                </c:pt>
                <c:pt idx="4">
                  <c:v>2665</c:v>
                </c:pt>
                <c:pt idx="5">
                  <c:v>2559</c:v>
                </c:pt>
                <c:pt idx="6">
                  <c:v>2823</c:v>
                </c:pt>
                <c:pt idx="7">
                  <c:v>2863</c:v>
                </c:pt>
                <c:pt idx="8">
                  <c:v>2674</c:v>
                </c:pt>
                <c:pt idx="9">
                  <c:v>2480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2E-4C9E-981F-4FA565E698CD}"/>
            </c:ext>
          </c:extLst>
        </c:ser>
        <c:ser>
          <c:idx val="3"/>
          <c:order val="1"/>
          <c:tx>
            <c:strRef>
              <c:f>Winter!$C$2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Winter!$A$3:$A$12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Winter!$C$3:$C$12</c:f>
              <c:numCache>
                <c:formatCode>0</c:formatCode>
                <c:ptCount val="10"/>
                <c:pt idx="0">
                  <c:v>3060.5872106138318</c:v>
                </c:pt>
                <c:pt idx="1">
                  <c:v>3049.1576748588445</c:v>
                </c:pt>
                <c:pt idx="2">
                  <c:v>3013.8256629195189</c:v>
                </c:pt>
                <c:pt idx="3">
                  <c:v>2955.0922418039199</c:v>
                </c:pt>
                <c:pt idx="4">
                  <c:v>2832.0294166210579</c:v>
                </c:pt>
                <c:pt idx="5">
                  <c:v>2843.1085851794328</c:v>
                </c:pt>
                <c:pt idx="6">
                  <c:v>2893.6171597043726</c:v>
                </c:pt>
                <c:pt idx="7">
                  <c:v>2927.3881474016648</c:v>
                </c:pt>
                <c:pt idx="8">
                  <c:v>2950.5085675401087</c:v>
                </c:pt>
                <c:pt idx="9">
                  <c:v>2826.6814128990991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2E-4C9E-981F-4FA565E698CD}"/>
            </c:ext>
          </c:extLst>
        </c:ser>
        <c:ser>
          <c:idx val="1"/>
          <c:order val="2"/>
          <c:tx>
            <c:strRef>
              <c:f>Winter!$D$2</c:f>
              <c:strCache>
                <c:ptCount val="1"/>
                <c:pt idx="0">
                  <c:v>FY18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Winter!$F$13:$F$42</c:f>
              <c:numCache>
                <c:formatCode>0</c:formatCode>
                <c:ptCount val="30"/>
                <c:pt idx="0">
                  <c:v>2752.989538059227</c:v>
                </c:pt>
                <c:pt idx="1">
                  <c:v>2794.4860302188499</c:v>
                </c:pt>
                <c:pt idx="2">
                  <c:v>2815.5481383282108</c:v>
                </c:pt>
                <c:pt idx="3">
                  <c:v>2832.6253643067184</c:v>
                </c:pt>
                <c:pt idx="4">
                  <c:v>2849.0559901610468</c:v>
                </c:pt>
                <c:pt idx="5">
                  <c:v>2867.6395764861309</c:v>
                </c:pt>
                <c:pt idx="6">
                  <c:v>2883.2071089512883</c:v>
                </c:pt>
                <c:pt idx="7">
                  <c:v>2897.395844062868</c:v>
                </c:pt>
                <c:pt idx="8">
                  <c:v>2913.1743714538652</c:v>
                </c:pt>
                <c:pt idx="9">
                  <c:v>2930.696491293857</c:v>
                </c:pt>
                <c:pt idx="10">
                  <c:v>2951.133382640362</c:v>
                </c:pt>
                <c:pt idx="11">
                  <c:v>2970.4365733707759</c:v>
                </c:pt>
                <c:pt idx="12">
                  <c:v>2988.7279526454877</c:v>
                </c:pt>
                <c:pt idx="13">
                  <c:v>3006.9966295429431</c:v>
                </c:pt>
                <c:pt idx="14">
                  <c:v>3026.7887732337626</c:v>
                </c:pt>
                <c:pt idx="15">
                  <c:v>3047.3952640937728</c:v>
                </c:pt>
                <c:pt idx="16">
                  <c:v>3070.4355996308941</c:v>
                </c:pt>
                <c:pt idx="17">
                  <c:v>3096.3434699680402</c:v>
                </c:pt>
                <c:pt idx="18">
                  <c:v>3124.0399578443462</c:v>
                </c:pt>
                <c:pt idx="19">
                  <c:v>3153.6463832503459</c:v>
                </c:pt>
                <c:pt idx="20">
                  <c:v>3185.0661373985986</c:v>
                </c:pt>
                <c:pt idx="21">
                  <c:v>3217.7089822859352</c:v>
                </c:pt>
                <c:pt idx="22">
                  <c:v>3252.5202254277251</c:v>
                </c:pt>
                <c:pt idx="23">
                  <c:v>3289.1825495674775</c:v>
                </c:pt>
                <c:pt idx="24">
                  <c:v>3327.0391295391332</c:v>
                </c:pt>
                <c:pt idx="25">
                  <c:v>3366.4115390815532</c:v>
                </c:pt>
                <c:pt idx="26">
                  <c:v>3408.5102175573033</c:v>
                </c:pt>
                <c:pt idx="27">
                  <c:v>3452.4293217684831</c:v>
                </c:pt>
                <c:pt idx="28">
                  <c:v>3499.0542366496124</c:v>
                </c:pt>
                <c:pt idx="29">
                  <c:v>3544.0523378437597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2E-4C9E-981F-4FA565E698CD}"/>
            </c:ext>
          </c:extLst>
        </c:ser>
        <c:ser>
          <c:idx val="2"/>
          <c:order val="3"/>
          <c:tx>
            <c:strRef>
              <c:f>Winter!$E$2</c:f>
              <c:strCache>
                <c:ptCount val="1"/>
                <c:pt idx="0">
                  <c:v>FY17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Winter!$A$13:$A$42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Winter!$G$13:$G$42</c:f>
              <c:numCache>
                <c:formatCode>0</c:formatCode>
                <c:ptCount val="30"/>
                <c:pt idx="0">
                  <c:v>2764.8031822170428</c:v>
                </c:pt>
                <c:pt idx="1">
                  <c:v>2796.7207564952992</c:v>
                </c:pt>
                <c:pt idx="2">
                  <c:v>2825.3377391061831</c:v>
                </c:pt>
                <c:pt idx="3">
                  <c:v>2848.1036852041648</c:v>
                </c:pt>
                <c:pt idx="4">
                  <c:v>2867.0279724255893</c:v>
                </c:pt>
                <c:pt idx="5">
                  <c:v>2888.0273307342272</c:v>
                </c:pt>
                <c:pt idx="6">
                  <c:v>2908.8098359020246</c:v>
                </c:pt>
                <c:pt idx="7">
                  <c:v>2928.1943747169244</c:v>
                </c:pt>
                <c:pt idx="8">
                  <c:v>2947.3509751562915</c:v>
                </c:pt>
                <c:pt idx="9">
                  <c:v>2966.4216691697375</c:v>
                </c:pt>
                <c:pt idx="10">
                  <c:v>2985.6476369280754</c:v>
                </c:pt>
                <c:pt idx="11">
                  <c:v>3004.5651599121043</c:v>
                </c:pt>
                <c:pt idx="12">
                  <c:v>3023.1900955875694</c:v>
                </c:pt>
                <c:pt idx="13">
                  <c:v>3041.9017827249095</c:v>
                </c:pt>
                <c:pt idx="14">
                  <c:v>3061.0184854238414</c:v>
                </c:pt>
                <c:pt idx="15">
                  <c:v>3080.2332152756558</c:v>
                </c:pt>
                <c:pt idx="16">
                  <c:v>3100.9858278897541</c:v>
                </c:pt>
                <c:pt idx="17">
                  <c:v>3124.9291356321405</c:v>
                </c:pt>
                <c:pt idx="18">
                  <c:v>3151.8187916778211</c:v>
                </c:pt>
                <c:pt idx="19">
                  <c:v>3181.0324660290221</c:v>
                </c:pt>
                <c:pt idx="20">
                  <c:v>3210.6018102869753</c:v>
                </c:pt>
                <c:pt idx="21">
                  <c:v>3240.1860554233417</c:v>
                </c:pt>
                <c:pt idx="22">
                  <c:v>3271.1002925347407</c:v>
                </c:pt>
                <c:pt idx="23">
                  <c:v>3303.3318378417885</c:v>
                </c:pt>
                <c:pt idx="24">
                  <c:v>3336.3693850189547</c:v>
                </c:pt>
                <c:pt idx="25">
                  <c:v>3370.4775873613607</c:v>
                </c:pt>
                <c:pt idx="26">
                  <c:v>3406.2516524456555</c:v>
                </c:pt>
                <c:pt idx="27">
                  <c:v>3443.882384322922</c:v>
                </c:pt>
                <c:pt idx="28">
                  <c:v>3486.9047032223389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2E-4C9E-981F-4FA565E6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95424"/>
        <c:axId val="199096960"/>
      </c:scatterChart>
      <c:valAx>
        <c:axId val="199095424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9096960"/>
        <c:crosses val="autoZero"/>
        <c:crossBetween val="midCat"/>
        <c:majorUnit val="2"/>
      </c:valAx>
      <c:valAx>
        <c:axId val="199096960"/>
        <c:scaling>
          <c:orientation val="minMax"/>
          <c:max val="3500"/>
          <c:min val="2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9542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Peak (Total)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Winter!$B$2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Winter!$B$3:$B$12</c:f>
              <c:numCache>
                <c:formatCode>General</c:formatCode>
                <c:ptCount val="10"/>
                <c:pt idx="0">
                  <c:v>2914</c:v>
                </c:pt>
                <c:pt idx="1">
                  <c:v>3064</c:v>
                </c:pt>
                <c:pt idx="2">
                  <c:v>3224</c:v>
                </c:pt>
                <c:pt idx="3">
                  <c:v>3062</c:v>
                </c:pt>
                <c:pt idx="4">
                  <c:v>2665</c:v>
                </c:pt>
                <c:pt idx="5">
                  <c:v>2559</c:v>
                </c:pt>
                <c:pt idx="6">
                  <c:v>2823</c:v>
                </c:pt>
                <c:pt idx="7">
                  <c:v>2863</c:v>
                </c:pt>
                <c:pt idx="8">
                  <c:v>2674</c:v>
                </c:pt>
                <c:pt idx="9">
                  <c:v>2480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2-4028-9793-6D2F3DF3EBD1}"/>
            </c:ext>
          </c:extLst>
        </c:ser>
        <c:ser>
          <c:idx val="3"/>
          <c:order val="1"/>
          <c:tx>
            <c:strRef>
              <c:f>Winter!$C$2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Winter!$A$3:$A$12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Winter!$C$3:$C$12</c:f>
              <c:numCache>
                <c:formatCode>0</c:formatCode>
                <c:ptCount val="10"/>
                <c:pt idx="0">
                  <c:v>3060.5872106138318</c:v>
                </c:pt>
                <c:pt idx="1">
                  <c:v>3049.1576748588445</c:v>
                </c:pt>
                <c:pt idx="2">
                  <c:v>3013.8256629195189</c:v>
                </c:pt>
                <c:pt idx="3">
                  <c:v>2955.0922418039199</c:v>
                </c:pt>
                <c:pt idx="4">
                  <c:v>2832.0294166210579</c:v>
                </c:pt>
                <c:pt idx="5">
                  <c:v>2843.1085851794328</c:v>
                </c:pt>
                <c:pt idx="6">
                  <c:v>2893.6171597043726</c:v>
                </c:pt>
                <c:pt idx="7">
                  <c:v>2927.3881474016648</c:v>
                </c:pt>
                <c:pt idx="8">
                  <c:v>2950.5085675401087</c:v>
                </c:pt>
                <c:pt idx="9">
                  <c:v>2826.6814128990991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82-4028-9793-6D2F3DF3EBD1}"/>
            </c:ext>
          </c:extLst>
        </c:ser>
        <c:ser>
          <c:idx val="1"/>
          <c:order val="2"/>
          <c:tx>
            <c:strRef>
              <c:f>Winter!$D$2</c:f>
              <c:strCache>
                <c:ptCount val="1"/>
                <c:pt idx="0">
                  <c:v>FY18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Winter!$D$13:$D$42</c:f>
              <c:numCache>
                <c:formatCode>0</c:formatCode>
                <c:ptCount val="30"/>
                <c:pt idx="0">
                  <c:v>2858.1867578683227</c:v>
                </c:pt>
                <c:pt idx="1">
                  <c:v>2902.8804698370418</c:v>
                </c:pt>
                <c:pt idx="2">
                  <c:v>2927.1397977554984</c:v>
                </c:pt>
                <c:pt idx="3">
                  <c:v>2947.4142435431022</c:v>
                </c:pt>
                <c:pt idx="4">
                  <c:v>2967.0420892065263</c:v>
                </c:pt>
                <c:pt idx="5">
                  <c:v>2988.8228953407065</c:v>
                </c:pt>
                <c:pt idx="6">
                  <c:v>3007.5876476149597</c:v>
                </c:pt>
                <c:pt idx="7">
                  <c:v>3024.9736025356356</c:v>
                </c:pt>
                <c:pt idx="8">
                  <c:v>3043.9493497357284</c:v>
                </c:pt>
                <c:pt idx="9">
                  <c:v>3064.6686893848164</c:v>
                </c:pt>
                <c:pt idx="10">
                  <c:v>3088.3028005404171</c:v>
                </c:pt>
                <c:pt idx="11">
                  <c:v>3110.8032110799272</c:v>
                </c:pt>
                <c:pt idx="12">
                  <c:v>3132.2918101637347</c:v>
                </c:pt>
                <c:pt idx="13">
                  <c:v>3153.7577068702863</c:v>
                </c:pt>
                <c:pt idx="14">
                  <c:v>3176.7470703702015</c:v>
                </c:pt>
                <c:pt idx="15">
                  <c:v>3200.5507810393078</c:v>
                </c:pt>
                <c:pt idx="16">
                  <c:v>3226.7883363855249</c:v>
                </c:pt>
                <c:pt idx="17">
                  <c:v>3255.8934265317671</c:v>
                </c:pt>
                <c:pt idx="18">
                  <c:v>3286.7871342171688</c:v>
                </c:pt>
                <c:pt idx="19">
                  <c:v>3319.5907794322648</c:v>
                </c:pt>
                <c:pt idx="20">
                  <c:v>3354.2077533896131</c:v>
                </c:pt>
                <c:pt idx="21">
                  <c:v>3390.0478180860459</c:v>
                </c:pt>
                <c:pt idx="22">
                  <c:v>3428.0562810369315</c:v>
                </c:pt>
                <c:pt idx="23">
                  <c:v>3467.9158249857801</c:v>
                </c:pt>
                <c:pt idx="24">
                  <c:v>3508.9696247665315</c:v>
                </c:pt>
                <c:pt idx="25">
                  <c:v>3551.5392541180472</c:v>
                </c:pt>
                <c:pt idx="26">
                  <c:v>3596.8351524028935</c:v>
                </c:pt>
                <c:pt idx="27">
                  <c:v>3643.951476423169</c:v>
                </c:pt>
                <c:pt idx="28">
                  <c:v>3693.7736111133945</c:v>
                </c:pt>
                <c:pt idx="29">
                  <c:v>3736.6313789093838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82-4028-9793-6D2F3DF3EBD1}"/>
            </c:ext>
          </c:extLst>
        </c:ser>
        <c:ser>
          <c:idx val="2"/>
          <c:order val="3"/>
          <c:tx>
            <c:strRef>
              <c:f>Winter!$E$2</c:f>
              <c:strCache>
                <c:ptCount val="1"/>
                <c:pt idx="0">
                  <c:v>FY17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Winter!$A$12:$A$41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xVal>
          <c:yVal>
            <c:numRef>
              <c:f>Winter!$E$12:$E$41</c:f>
              <c:numCache>
                <c:formatCode>0</c:formatCode>
                <c:ptCount val="30"/>
                <c:pt idx="1">
                  <c:v>2880.2031822170429</c:v>
                </c:pt>
                <c:pt idx="2">
                  <c:v>2916.8207564952991</c:v>
                </c:pt>
                <c:pt idx="3">
                  <c:v>2950.1377391061833</c:v>
                </c:pt>
                <c:pt idx="4">
                  <c:v>2977.6036852041648</c:v>
                </c:pt>
                <c:pt idx="5">
                  <c:v>3001.2279724255891</c:v>
                </c:pt>
                <c:pt idx="6">
                  <c:v>3026.9273307342273</c:v>
                </c:pt>
                <c:pt idx="7">
                  <c:v>3052.4098359020245</c:v>
                </c:pt>
                <c:pt idx="8">
                  <c:v>3076.4943747169245</c:v>
                </c:pt>
                <c:pt idx="9">
                  <c:v>3100.3509751562915</c:v>
                </c:pt>
                <c:pt idx="10">
                  <c:v>3124.1216691697373</c:v>
                </c:pt>
                <c:pt idx="11">
                  <c:v>3148.0476369280755</c:v>
                </c:pt>
                <c:pt idx="12">
                  <c:v>3171.6651599121042</c:v>
                </c:pt>
                <c:pt idx="13">
                  <c:v>3194.9900955875696</c:v>
                </c:pt>
                <c:pt idx="14">
                  <c:v>3218.4017827249095</c:v>
                </c:pt>
                <c:pt idx="15">
                  <c:v>3242.2184854238412</c:v>
                </c:pt>
                <c:pt idx="16">
                  <c:v>3266.1332152756559</c:v>
                </c:pt>
                <c:pt idx="17">
                  <c:v>3291.585827889754</c:v>
                </c:pt>
                <c:pt idx="18">
                  <c:v>3320.2291356321407</c:v>
                </c:pt>
                <c:pt idx="19">
                  <c:v>3351.8187916778211</c:v>
                </c:pt>
                <c:pt idx="20">
                  <c:v>3385.7324660290219</c:v>
                </c:pt>
                <c:pt idx="21">
                  <c:v>3420.0018102869753</c:v>
                </c:pt>
                <c:pt idx="22">
                  <c:v>3454.2860554233416</c:v>
                </c:pt>
                <c:pt idx="23">
                  <c:v>3489.9002925347409</c:v>
                </c:pt>
                <c:pt idx="24">
                  <c:v>3526.8318378417885</c:v>
                </c:pt>
                <c:pt idx="25">
                  <c:v>3564.569385018955</c:v>
                </c:pt>
                <c:pt idx="26">
                  <c:v>3603.3775873613608</c:v>
                </c:pt>
                <c:pt idx="27">
                  <c:v>3643.8516524456554</c:v>
                </c:pt>
                <c:pt idx="28">
                  <c:v>3686.1823843229222</c:v>
                </c:pt>
                <c:pt idx="29">
                  <c:v>3729.204703222339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82-4028-9793-6D2F3DF3E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80960"/>
        <c:axId val="217082496"/>
      </c:scatterChart>
      <c:valAx>
        <c:axId val="217080960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7082496"/>
        <c:crosses val="autoZero"/>
        <c:crossBetween val="midCat"/>
        <c:majorUnit val="2"/>
      </c:valAx>
      <c:valAx>
        <c:axId val="217082496"/>
        <c:scaling>
          <c:orientation val="minMax"/>
          <c:max val="3500"/>
          <c:min val="2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8096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Peak (Total)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Summer!$B$2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Summer!$B$3:$B$12</c:f>
              <c:numCache>
                <c:formatCode>General</c:formatCode>
                <c:ptCount val="10"/>
                <c:pt idx="0">
                  <c:v>2866</c:v>
                </c:pt>
                <c:pt idx="1">
                  <c:v>2754</c:v>
                </c:pt>
                <c:pt idx="2">
                  <c:v>2817</c:v>
                </c:pt>
                <c:pt idx="3">
                  <c:v>2756</c:v>
                </c:pt>
                <c:pt idx="4">
                  <c:v>2616</c:v>
                </c:pt>
                <c:pt idx="5">
                  <c:v>2596</c:v>
                </c:pt>
                <c:pt idx="6">
                  <c:v>2646</c:v>
                </c:pt>
                <c:pt idx="7">
                  <c:v>2683</c:v>
                </c:pt>
                <c:pt idx="8">
                  <c:v>2763</c:v>
                </c:pt>
                <c:pt idx="9">
                  <c:v>2682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9E-47FF-B7E8-66BF54F651E4}"/>
            </c:ext>
          </c:extLst>
        </c:ser>
        <c:ser>
          <c:idx val="3"/>
          <c:order val="1"/>
          <c:tx>
            <c:strRef>
              <c:f>Summer!$C$2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Summer!$C$3:$C$12</c:f>
              <c:numCache>
                <c:formatCode>0</c:formatCode>
                <c:ptCount val="10"/>
                <c:pt idx="0">
                  <c:v>2876.8431871917005</c:v>
                </c:pt>
                <c:pt idx="1">
                  <c:v>2805.881684698857</c:v>
                </c:pt>
                <c:pt idx="2">
                  <c:v>2777.4475925271631</c:v>
                </c:pt>
                <c:pt idx="3">
                  <c:v>2780.3712431546537</c:v>
                </c:pt>
                <c:pt idx="4">
                  <c:v>2746.6463166511157</c:v>
                </c:pt>
                <c:pt idx="5">
                  <c:v>2726.4883557606609</c:v>
                </c:pt>
                <c:pt idx="6">
                  <c:v>2737.4284400176871</c:v>
                </c:pt>
                <c:pt idx="7">
                  <c:v>2758.7989844859826</c:v>
                </c:pt>
                <c:pt idx="8">
                  <c:v>2765.3884322054387</c:v>
                </c:pt>
                <c:pt idx="9">
                  <c:v>2775.6692961975186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9E-47FF-B7E8-66BF54F651E4}"/>
            </c:ext>
          </c:extLst>
        </c:ser>
        <c:ser>
          <c:idx val="1"/>
          <c:order val="2"/>
          <c:tx>
            <c:strRef>
              <c:f>Summer!$D$2</c:f>
              <c:strCache>
                <c:ptCount val="1"/>
                <c:pt idx="0">
                  <c:v>FY18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Summer!$D$13:$D$42</c:f>
              <c:numCache>
                <c:formatCode>0</c:formatCode>
                <c:ptCount val="30"/>
                <c:pt idx="0">
                  <c:v>2724.9270361953713</c:v>
                </c:pt>
                <c:pt idx="1">
                  <c:v>2746.4836529925442</c:v>
                </c:pt>
                <c:pt idx="2">
                  <c:v>2761.7200066510145</c:v>
                </c:pt>
                <c:pt idx="3">
                  <c:v>2776.2354921033243</c:v>
                </c:pt>
                <c:pt idx="4">
                  <c:v>2791.7556761181686</c:v>
                </c:pt>
                <c:pt idx="5">
                  <c:v>2807.878729237254</c:v>
                </c:pt>
                <c:pt idx="6">
                  <c:v>2822.3091989750155</c:v>
                </c:pt>
                <c:pt idx="7">
                  <c:v>2835.664789734461</c:v>
                </c:pt>
                <c:pt idx="8">
                  <c:v>2846.4795205134501</c:v>
                </c:pt>
                <c:pt idx="9">
                  <c:v>2861.6826144063061</c:v>
                </c:pt>
                <c:pt idx="10">
                  <c:v>2878.9321262996668</c:v>
                </c:pt>
                <c:pt idx="11">
                  <c:v>2913.4602371112355</c:v>
                </c:pt>
                <c:pt idx="12">
                  <c:v>2930.3235736097954</c:v>
                </c:pt>
                <c:pt idx="13">
                  <c:v>2948.1340758311958</c:v>
                </c:pt>
                <c:pt idx="14">
                  <c:v>2966.8734861304438</c:v>
                </c:pt>
                <c:pt idx="15">
                  <c:v>2987.0578020540306</c:v>
                </c:pt>
                <c:pt idx="16">
                  <c:v>3009.3236108661481</c:v>
                </c:pt>
                <c:pt idx="17">
                  <c:v>3033.254270058811</c:v>
                </c:pt>
                <c:pt idx="18">
                  <c:v>3058.5211311671596</c:v>
                </c:pt>
                <c:pt idx="19">
                  <c:v>3085.5870032259872</c:v>
                </c:pt>
                <c:pt idx="20">
                  <c:v>3114.1462265233399</c:v>
                </c:pt>
                <c:pt idx="21">
                  <c:v>3144.4587326399906</c:v>
                </c:pt>
                <c:pt idx="22">
                  <c:v>3176.7610967849087</c:v>
                </c:pt>
                <c:pt idx="23">
                  <c:v>3210.405661459376</c:v>
                </c:pt>
                <c:pt idx="24">
                  <c:v>3245.4769344894603</c:v>
                </c:pt>
                <c:pt idx="25">
                  <c:v>3278.9354235376227</c:v>
                </c:pt>
                <c:pt idx="26">
                  <c:v>3317.7682982396536</c:v>
                </c:pt>
                <c:pt idx="27">
                  <c:v>3359.1666066676062</c:v>
                </c:pt>
                <c:pt idx="28">
                  <c:v>3402.1423340049009</c:v>
                </c:pt>
                <c:pt idx="29">
                  <c:v>3432.1965992905975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9E-47FF-B7E8-66BF54F651E4}"/>
            </c:ext>
          </c:extLst>
        </c:ser>
        <c:ser>
          <c:idx val="2"/>
          <c:order val="3"/>
          <c:tx>
            <c:strRef>
              <c:f>Summer!$G$2</c:f>
              <c:strCache>
                <c:ptCount val="1"/>
                <c:pt idx="0">
                  <c:v>FY17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Summer!$A$13:$A$42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Summer!$E$13:$E$42</c:f>
              <c:numCache>
                <c:formatCode>0</c:formatCode>
                <c:ptCount val="30"/>
                <c:pt idx="0">
                  <c:v>2725.2752837018043</c:v>
                </c:pt>
                <c:pt idx="1">
                  <c:v>2760.570250601007</c:v>
                </c:pt>
                <c:pt idx="2">
                  <c:v>2782.9387730965886</c:v>
                </c:pt>
                <c:pt idx="3">
                  <c:v>2801.4041021226517</c:v>
                </c:pt>
                <c:pt idx="4">
                  <c:v>2823.8453599986897</c:v>
                </c:pt>
                <c:pt idx="5">
                  <c:v>2847.9381165253058</c:v>
                </c:pt>
                <c:pt idx="6">
                  <c:v>2871.2527900563532</c:v>
                </c:pt>
                <c:pt idx="7">
                  <c:v>2892.8023722657449</c:v>
                </c:pt>
                <c:pt idx="8">
                  <c:v>2913.7224237274472</c:v>
                </c:pt>
                <c:pt idx="9">
                  <c:v>2934.4202408084025</c:v>
                </c:pt>
                <c:pt idx="10">
                  <c:v>2955.0338274785872</c:v>
                </c:pt>
                <c:pt idx="11">
                  <c:v>2988.9806757175188</c:v>
                </c:pt>
                <c:pt idx="12">
                  <c:v>3010.8148637167205</c:v>
                </c:pt>
                <c:pt idx="13">
                  <c:v>3032.8275258798089</c:v>
                </c:pt>
                <c:pt idx="14">
                  <c:v>3055.1742550559557</c:v>
                </c:pt>
                <c:pt idx="15">
                  <c:v>3078.0104871293829</c:v>
                </c:pt>
                <c:pt idx="16">
                  <c:v>3102.3625209460415</c:v>
                </c:pt>
                <c:pt idx="17">
                  <c:v>3129.7147464728573</c:v>
                </c:pt>
                <c:pt idx="18">
                  <c:v>3159.7808517070539</c:v>
                </c:pt>
                <c:pt idx="19">
                  <c:v>3191.9415336519596</c:v>
                </c:pt>
                <c:pt idx="20">
                  <c:v>3224.5819833951932</c:v>
                </c:pt>
                <c:pt idx="21">
                  <c:v>3257.5160635700454</c:v>
                </c:pt>
                <c:pt idx="22">
                  <c:v>3292.0084721543276</c:v>
                </c:pt>
                <c:pt idx="23">
                  <c:v>3327.7190318028211</c:v>
                </c:pt>
                <c:pt idx="24">
                  <c:v>3364.2407056820789</c:v>
                </c:pt>
                <c:pt idx="25">
                  <c:v>3402.0265653348747</c:v>
                </c:pt>
                <c:pt idx="26">
                  <c:v>3441.4810319687949</c:v>
                </c:pt>
                <c:pt idx="27">
                  <c:v>3482.785441473708</c:v>
                </c:pt>
                <c:pt idx="28">
                  <c:v>3523.6298255290158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9E-47FF-B7E8-66BF54F6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119744"/>
        <c:axId val="153625344"/>
      </c:scatterChart>
      <c:valAx>
        <c:axId val="217119744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25344"/>
        <c:crosses val="autoZero"/>
        <c:crossBetween val="midCat"/>
        <c:majorUnit val="2"/>
      </c:valAx>
      <c:valAx>
        <c:axId val="153625344"/>
        <c:scaling>
          <c:orientation val="minMax"/>
          <c:max val="3200"/>
          <c:min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11974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Peak (Firm)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Summer!$B$2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Summer!$B$3:$B$12</c:f>
              <c:numCache>
                <c:formatCode>General</c:formatCode>
                <c:ptCount val="10"/>
                <c:pt idx="0">
                  <c:v>2866</c:v>
                </c:pt>
                <c:pt idx="1">
                  <c:v>2754</c:v>
                </c:pt>
                <c:pt idx="2">
                  <c:v>2817</c:v>
                </c:pt>
                <c:pt idx="3">
                  <c:v>2756</c:v>
                </c:pt>
                <c:pt idx="4">
                  <c:v>2616</c:v>
                </c:pt>
                <c:pt idx="5">
                  <c:v>2596</c:v>
                </c:pt>
                <c:pt idx="6">
                  <c:v>2646</c:v>
                </c:pt>
                <c:pt idx="7">
                  <c:v>2683</c:v>
                </c:pt>
                <c:pt idx="8">
                  <c:v>2763</c:v>
                </c:pt>
                <c:pt idx="9">
                  <c:v>2682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FA-48A6-8856-E30CE89AAA7C}"/>
            </c:ext>
          </c:extLst>
        </c:ser>
        <c:ser>
          <c:idx val="3"/>
          <c:order val="1"/>
          <c:tx>
            <c:strRef>
              <c:f>Summer!$C$2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Summer!$A$3:$A$12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Summer!$C$3:$C$12</c:f>
              <c:numCache>
                <c:formatCode>0</c:formatCode>
                <c:ptCount val="10"/>
                <c:pt idx="0">
                  <c:v>2876.8431871917005</c:v>
                </c:pt>
                <c:pt idx="1">
                  <c:v>2805.881684698857</c:v>
                </c:pt>
                <c:pt idx="2">
                  <c:v>2777.4475925271631</c:v>
                </c:pt>
                <c:pt idx="3">
                  <c:v>2780.3712431546537</c:v>
                </c:pt>
                <c:pt idx="4">
                  <c:v>2746.6463166511157</c:v>
                </c:pt>
                <c:pt idx="5">
                  <c:v>2726.4883557606609</c:v>
                </c:pt>
                <c:pt idx="6">
                  <c:v>2737.4284400176871</c:v>
                </c:pt>
                <c:pt idx="7">
                  <c:v>2758.7989844859826</c:v>
                </c:pt>
                <c:pt idx="8">
                  <c:v>2765.3884322054387</c:v>
                </c:pt>
                <c:pt idx="9">
                  <c:v>2775.6692961975186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FA-48A6-8856-E30CE89AAA7C}"/>
            </c:ext>
          </c:extLst>
        </c:ser>
        <c:ser>
          <c:idx val="1"/>
          <c:order val="2"/>
          <c:tx>
            <c:strRef>
              <c:f>Summer!$F$2</c:f>
              <c:strCache>
                <c:ptCount val="1"/>
                <c:pt idx="0">
                  <c:v>FY18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Summer!$F$13:$F$42</c:f>
              <c:numCache>
                <c:formatCode>0</c:formatCode>
                <c:ptCount val="30"/>
                <c:pt idx="0">
                  <c:v>2615.8231902387834</c:v>
                </c:pt>
                <c:pt idx="1">
                  <c:v>2633.2759610793678</c:v>
                </c:pt>
                <c:pt idx="2">
                  <c:v>2644.4084687812501</c:v>
                </c:pt>
                <c:pt idx="3">
                  <c:v>2654.820108276972</c:v>
                </c:pt>
                <c:pt idx="4">
                  <c:v>2666.2364463352278</c:v>
                </c:pt>
                <c:pt idx="5">
                  <c:v>2678.2556534977252</c:v>
                </c:pt>
                <c:pt idx="6">
                  <c:v>2688.5822772788988</c:v>
                </c:pt>
                <c:pt idx="7">
                  <c:v>2697.8340220817563</c:v>
                </c:pt>
                <c:pt idx="8">
                  <c:v>2705.9011927445995</c:v>
                </c:pt>
                <c:pt idx="9">
                  <c:v>2716.7970377953275</c:v>
                </c:pt>
                <c:pt idx="10">
                  <c:v>2728.7898207771977</c:v>
                </c:pt>
                <c:pt idx="11">
                  <c:v>2759.214085632178</c:v>
                </c:pt>
                <c:pt idx="12">
                  <c:v>2771.9735761741499</c:v>
                </c:pt>
                <c:pt idx="13">
                  <c:v>2785.6802324389623</c:v>
                </c:pt>
                <c:pt idx="14">
                  <c:v>2800.3157967816223</c:v>
                </c:pt>
                <c:pt idx="15">
                  <c:v>2816.3962667486207</c:v>
                </c:pt>
                <c:pt idx="16">
                  <c:v>2834.5582296041503</c:v>
                </c:pt>
                <c:pt idx="17">
                  <c:v>2854.3850428402252</c:v>
                </c:pt>
                <c:pt idx="18">
                  <c:v>2875.5480579919854</c:v>
                </c:pt>
                <c:pt idx="19">
                  <c:v>2898.510084094225</c:v>
                </c:pt>
                <c:pt idx="20">
                  <c:v>2922.9654614349897</c:v>
                </c:pt>
                <c:pt idx="21">
                  <c:v>2949.1741215950519</c:v>
                </c:pt>
                <c:pt idx="22">
                  <c:v>2977.3726397833821</c:v>
                </c:pt>
                <c:pt idx="23">
                  <c:v>3006.9133585012614</c:v>
                </c:pt>
                <c:pt idx="24">
                  <c:v>3037.8807855747573</c:v>
                </c:pt>
                <c:pt idx="25">
                  <c:v>3071.0558762617843</c:v>
                </c:pt>
                <c:pt idx="26">
                  <c:v>3105.5397733633595</c:v>
                </c:pt>
                <c:pt idx="27">
                  <c:v>3142.54414185734</c:v>
                </c:pt>
                <c:pt idx="28">
                  <c:v>3181.6873721866518</c:v>
                </c:pt>
                <c:pt idx="29">
                  <c:v>3227.0301144167352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FA-48A6-8856-E30CE89AAA7C}"/>
            </c:ext>
          </c:extLst>
        </c:ser>
        <c:ser>
          <c:idx val="2"/>
          <c:order val="3"/>
          <c:tx>
            <c:strRef>
              <c:f>Summer!$G$2</c:f>
              <c:strCache>
                <c:ptCount val="1"/>
                <c:pt idx="0">
                  <c:v>FY17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Summer!$A$13:$A$42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Summer!$G$13:$G$42</c:f>
              <c:numCache>
                <c:formatCode>0</c:formatCode>
                <c:ptCount val="30"/>
                <c:pt idx="0">
                  <c:v>2607.2752837018043</c:v>
                </c:pt>
                <c:pt idx="1">
                  <c:v>2636.570250601007</c:v>
                </c:pt>
                <c:pt idx="2">
                  <c:v>2652.9387730965886</c:v>
                </c:pt>
                <c:pt idx="3">
                  <c:v>2665.4041021226517</c:v>
                </c:pt>
                <c:pt idx="4">
                  <c:v>2681.8453599986897</c:v>
                </c:pt>
                <c:pt idx="5">
                  <c:v>2699.9381165253058</c:v>
                </c:pt>
                <c:pt idx="6">
                  <c:v>2717.2527900563532</c:v>
                </c:pt>
                <c:pt idx="7">
                  <c:v>2732.8023722657449</c:v>
                </c:pt>
                <c:pt idx="8">
                  <c:v>2747.7224237274472</c:v>
                </c:pt>
                <c:pt idx="9">
                  <c:v>2762.4202408084025</c:v>
                </c:pt>
                <c:pt idx="10">
                  <c:v>2777.0338274785872</c:v>
                </c:pt>
                <c:pt idx="11">
                  <c:v>2808.4906101552056</c:v>
                </c:pt>
                <c:pt idx="12">
                  <c:v>2822.7345742861557</c:v>
                </c:pt>
                <c:pt idx="13">
                  <c:v>2839.3013091518728</c:v>
                </c:pt>
                <c:pt idx="14">
                  <c:v>2853.1742550559557</c:v>
                </c:pt>
                <c:pt idx="15">
                  <c:v>2870.0104871293829</c:v>
                </c:pt>
                <c:pt idx="16">
                  <c:v>2888.3625209460415</c:v>
                </c:pt>
                <c:pt idx="17">
                  <c:v>2909.7147464728573</c:v>
                </c:pt>
                <c:pt idx="18">
                  <c:v>2933.7808517070539</c:v>
                </c:pt>
                <c:pt idx="19">
                  <c:v>2959.9415336519596</c:v>
                </c:pt>
                <c:pt idx="20">
                  <c:v>2986.5819833951932</c:v>
                </c:pt>
                <c:pt idx="21">
                  <c:v>3013.5160635700454</c:v>
                </c:pt>
                <c:pt idx="22">
                  <c:v>3042.0084721543276</c:v>
                </c:pt>
                <c:pt idx="23">
                  <c:v>3071.7190318028211</c:v>
                </c:pt>
                <c:pt idx="24">
                  <c:v>3102.2407056820789</c:v>
                </c:pt>
                <c:pt idx="25">
                  <c:v>3134.0265653348747</c:v>
                </c:pt>
                <c:pt idx="26">
                  <c:v>3167.4810319687949</c:v>
                </c:pt>
                <c:pt idx="27">
                  <c:v>3202.785441473708</c:v>
                </c:pt>
                <c:pt idx="28">
                  <c:v>3132.7091375523919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FA-48A6-8856-E30CE89A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48128"/>
        <c:axId val="153654016"/>
      </c:scatterChart>
      <c:valAx>
        <c:axId val="153648128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54016"/>
        <c:crosses val="autoZero"/>
        <c:crossBetween val="midCat"/>
        <c:majorUnit val="2"/>
      </c:valAx>
      <c:valAx>
        <c:axId val="153654016"/>
        <c:scaling>
          <c:orientation val="minMax"/>
          <c:max val="3200"/>
          <c:min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64812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0</xdr:row>
      <xdr:rowOff>0</xdr:rowOff>
    </xdr:from>
    <xdr:to>
      <xdr:col>27</xdr:col>
      <xdr:colOff>592455</xdr:colOff>
      <xdr:row>22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166688</xdr:colOff>
      <xdr:row>16</xdr:row>
      <xdr:rowOff>149490</xdr:rowOff>
    </xdr:from>
    <xdr:to>
      <xdr:col>16</xdr:col>
      <xdr:colOff>188120</xdr:colOff>
      <xdr:row>33</xdr:row>
      <xdr:rowOff>111390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166687</xdr:colOff>
      <xdr:row>0</xdr:row>
      <xdr:rowOff>0</xdr:rowOff>
    </xdr:from>
    <xdr:to>
      <xdr:col>16</xdr:col>
      <xdr:colOff>188119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0</xdr:row>
      <xdr:rowOff>0</xdr:rowOff>
    </xdr:from>
    <xdr:to>
      <xdr:col>16</xdr:col>
      <xdr:colOff>188119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166688</xdr:colOff>
      <xdr:row>16</xdr:row>
      <xdr:rowOff>148166</xdr:rowOff>
    </xdr:from>
    <xdr:to>
      <xdr:col>16</xdr:col>
      <xdr:colOff>188120</xdr:colOff>
      <xdr:row>33</xdr:row>
      <xdr:rowOff>110066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ectric/prp/gp/Shared%20Documents/2018%20Hourly%20Load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ectric/prp/gp/Shared%20Documents/FY18%20Peak%20Forecast%20(without%20FPU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ectric/prp/gp/Shared%20Documents/FY18%20PEV%20-%201-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Total"/>
      <sheetName val="PEV Dump"/>
      <sheetName val="PEV"/>
      <sheetName val="ELE-Raw"/>
      <sheetName val="ELE"/>
      <sheetName val="Sum"/>
      <sheetName val="DSM-Raw"/>
      <sheetName val="DSM"/>
      <sheetName val="FPU"/>
      <sheetName val="Net-Net"/>
      <sheetName val="AUX"/>
      <sheetName val="Gross-Gro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H5">
            <v>25618.724669711413</v>
          </cell>
        </row>
        <row r="6">
          <cell r="AH6">
            <v>45614.440627214528</v>
          </cell>
        </row>
        <row r="7">
          <cell r="AH7">
            <v>71235.022390083657</v>
          </cell>
        </row>
        <row r="8">
          <cell r="AH8">
            <v>96847.998180325521</v>
          </cell>
        </row>
        <row r="9">
          <cell r="AH9">
            <v>122470.74649004806</v>
          </cell>
        </row>
        <row r="10">
          <cell r="AH10">
            <v>148047.38749519619</v>
          </cell>
        </row>
        <row r="11">
          <cell r="AH11">
            <v>173387.43708033531</v>
          </cell>
        </row>
        <row r="12">
          <cell r="AH12">
            <v>192734.61995633121</v>
          </cell>
        </row>
        <row r="13">
          <cell r="AH13">
            <v>206284.80118718627</v>
          </cell>
        </row>
        <row r="14">
          <cell r="AH14">
            <v>215754.65893517903</v>
          </cell>
        </row>
        <row r="15">
          <cell r="AH15">
            <v>222405.36134813141</v>
          </cell>
        </row>
        <row r="16">
          <cell r="AH16">
            <v>227037.19184623146</v>
          </cell>
        </row>
        <row r="17">
          <cell r="AH17">
            <v>230311.13167006499</v>
          </cell>
        </row>
        <row r="18">
          <cell r="AH18">
            <v>232583.84961767739</v>
          </cell>
        </row>
        <row r="19">
          <cell r="AH19">
            <v>234156.72590112867</v>
          </cell>
        </row>
        <row r="20">
          <cell r="AH20">
            <v>235281.56126459912</v>
          </cell>
        </row>
        <row r="21">
          <cell r="AH21">
            <v>236037.20689764799</v>
          </cell>
        </row>
        <row r="22">
          <cell r="AH22">
            <v>236600.68900418168</v>
          </cell>
        </row>
        <row r="23">
          <cell r="AH23">
            <v>237014.35817917858</v>
          </cell>
        </row>
        <row r="24">
          <cell r="AH24">
            <v>237269.41610352497</v>
          </cell>
        </row>
        <row r="25">
          <cell r="AH25">
            <v>237442.70235174868</v>
          </cell>
        </row>
        <row r="26">
          <cell r="AH26">
            <v>237578.40204376643</v>
          </cell>
        </row>
        <row r="27">
          <cell r="AH27">
            <v>237648.65591560752</v>
          </cell>
        </row>
        <row r="28">
          <cell r="AH28">
            <v>237747.3513498691</v>
          </cell>
        </row>
        <row r="29">
          <cell r="AH29">
            <v>237791.47550993596</v>
          </cell>
        </row>
        <row r="30">
          <cell r="AH30">
            <v>237818.87678539485</v>
          </cell>
        </row>
        <row r="31">
          <cell r="AH31">
            <v>237817.08066791162</v>
          </cell>
        </row>
        <row r="32">
          <cell r="AH32">
            <v>237821.08667006844</v>
          </cell>
        </row>
        <row r="33">
          <cell r="AH33">
            <v>237843.99641262199</v>
          </cell>
        </row>
        <row r="34">
          <cell r="AH34">
            <v>237751.571405408</v>
          </cell>
        </row>
        <row r="40">
          <cell r="Q40">
            <v>4.0461373003567811</v>
          </cell>
          <cell r="T40">
            <v>5.8456271523986318</v>
          </cell>
        </row>
        <row r="41">
          <cell r="Q41">
            <v>8.0922746007135622</v>
          </cell>
          <cell r="T41">
            <v>11.691254304797264</v>
          </cell>
        </row>
        <row r="42">
          <cell r="Q42">
            <v>12.138411901070342</v>
          </cell>
          <cell r="T42">
            <v>17.536881457195893</v>
          </cell>
        </row>
        <row r="43">
          <cell r="Q43">
            <v>16.184549201427124</v>
          </cell>
          <cell r="T43">
            <v>23.382508609594527</v>
          </cell>
        </row>
        <row r="44">
          <cell r="Q44">
            <v>20.230686501783907</v>
          </cell>
          <cell r="T44">
            <v>29.228135761993162</v>
          </cell>
        </row>
        <row r="45">
          <cell r="Q45">
            <v>24.271633380749183</v>
          </cell>
          <cell r="T45">
            <v>35.06626409120161</v>
          </cell>
        </row>
        <row r="46">
          <cell r="Q46">
            <v>28.257216607545256</v>
          </cell>
          <cell r="T46">
            <v>40.824406190494507</v>
          </cell>
        </row>
        <row r="47">
          <cell r="Q47">
            <v>31.050404622742636</v>
          </cell>
          <cell r="T47">
            <v>44.85984406403194</v>
          </cell>
        </row>
        <row r="48">
          <cell r="Q48">
            <v>33.005636233380805</v>
          </cell>
          <cell r="T48">
            <v>44.52522254685676</v>
          </cell>
        </row>
        <row r="49">
          <cell r="Q49">
            <v>34.374298360827524</v>
          </cell>
          <cell r="T49">
            <v>47.247542059791527</v>
          </cell>
        </row>
        <row r="50">
          <cell r="Q50">
            <v>35.332361850040222</v>
          </cell>
          <cell r="T50">
            <v>51.046170324164827</v>
          </cell>
        </row>
        <row r="51">
          <cell r="Q51">
            <v>36.003006292489118</v>
          </cell>
          <cell r="T51">
            <v>52.015078957601169</v>
          </cell>
        </row>
        <row r="52">
          <cell r="Q52">
            <v>36.472457402203339</v>
          </cell>
          <cell r="T52">
            <v>52.693315001006603</v>
          </cell>
        </row>
        <row r="53">
          <cell r="Q53">
            <v>36.801073179003303</v>
          </cell>
          <cell r="T53">
            <v>53.168080231390405</v>
          </cell>
        </row>
        <row r="54">
          <cell r="Q54">
            <v>37.031104222763268</v>
          </cell>
          <cell r="T54">
            <v>53.50041589265907</v>
          </cell>
        </row>
        <row r="55">
          <cell r="Q55">
            <v>37.192125953395248</v>
          </cell>
          <cell r="T55">
            <v>53.733050855547134</v>
          </cell>
        </row>
        <row r="56">
          <cell r="Q56">
            <v>37.304841164837626</v>
          </cell>
          <cell r="T56">
            <v>53.895895329568773</v>
          </cell>
        </row>
        <row r="57">
          <cell r="Q57">
            <v>37.383741812847298</v>
          </cell>
          <cell r="T57">
            <v>54.009886461383935</v>
          </cell>
        </row>
        <row r="58">
          <cell r="Q58">
            <v>37.438972266454066</v>
          </cell>
          <cell r="T58">
            <v>54.089680253654535</v>
          </cell>
        </row>
        <row r="59">
          <cell r="Q59">
            <v>37.477633583978808</v>
          </cell>
          <cell r="T59">
            <v>54.145535908243964</v>
          </cell>
        </row>
        <row r="60">
          <cell r="Q60">
            <v>37.504696506246127</v>
          </cell>
          <cell r="T60">
            <v>54.184634866456562</v>
          </cell>
        </row>
        <row r="61">
          <cell r="Q61">
            <v>37.523640551833246</v>
          </cell>
          <cell r="T61">
            <v>54.212004137205376</v>
          </cell>
        </row>
        <row r="62">
          <cell r="Q62">
            <v>37.53690138374423</v>
          </cell>
          <cell r="T62">
            <v>54.231162626729549</v>
          </cell>
        </row>
        <row r="63">
          <cell r="Q63">
            <v>37.546183966081919</v>
          </cell>
          <cell r="T63">
            <v>54.244573569396465</v>
          </cell>
        </row>
        <row r="64">
          <cell r="Q64">
            <v>37.552681773718298</v>
          </cell>
          <cell r="T64">
            <v>54.253961229263311</v>
          </cell>
        </row>
        <row r="65">
          <cell r="Q65">
            <v>37.55723023906377</v>
          </cell>
          <cell r="T65">
            <v>50.766984715975212</v>
          </cell>
        </row>
        <row r="66">
          <cell r="Q66">
            <v>37.560414164805593</v>
          </cell>
          <cell r="T66">
            <v>51.163806466621253</v>
          </cell>
        </row>
        <row r="67">
          <cell r="Q67">
            <v>37.562642912824877</v>
          </cell>
          <cell r="T67">
            <v>51.574753437036328</v>
          </cell>
        </row>
        <row r="68">
          <cell r="Q68">
            <v>37.564203036438379</v>
          </cell>
          <cell r="T68">
            <v>51.433320373808471</v>
          </cell>
        </row>
        <row r="69">
          <cell r="Q69">
            <v>27.342954979965054</v>
          </cell>
          <cell r="T69">
            <v>35.982593138116897</v>
          </cell>
        </row>
      </sheetData>
      <sheetData sheetId="6" refreshError="1"/>
      <sheetData sheetId="7" refreshError="1"/>
      <sheetData sheetId="8">
        <row r="5">
          <cell r="AH5">
            <v>26385.835279334176</v>
          </cell>
        </row>
        <row r="6">
          <cell r="AH6">
            <v>46407.788990005705</v>
          </cell>
        </row>
        <row r="7">
          <cell r="AH7">
            <v>72794.43241599988</v>
          </cell>
        </row>
        <row r="8">
          <cell r="AH8">
            <v>99178.463759008446</v>
          </cell>
        </row>
        <row r="9">
          <cell r="AH9">
            <v>125565.85123187881</v>
          </cell>
        </row>
        <row r="10">
          <cell r="AH10">
            <v>151946.21012754249</v>
          </cell>
        </row>
        <row r="11">
          <cell r="AH11">
            <v>178341.74826623901</v>
          </cell>
        </row>
        <row r="12">
          <cell r="AH12">
            <v>204729.04184665871</v>
          </cell>
        </row>
        <row r="13">
          <cell r="AH13">
            <v>231117.22648297367</v>
          </cell>
        </row>
        <row r="14">
          <cell r="AH14">
            <v>257498.99917749045</v>
          </cell>
        </row>
        <row r="15">
          <cell r="AH15">
            <v>283891.35024575022</v>
          </cell>
        </row>
        <row r="16">
          <cell r="AH16">
            <v>310271.55043480778</v>
          </cell>
        </row>
        <row r="17">
          <cell r="AH17">
            <v>336668.67653842462</v>
          </cell>
        </row>
        <row r="18">
          <cell r="AH18">
            <v>363053.51360772422</v>
          </cell>
        </row>
        <row r="19">
          <cell r="AH19">
            <v>389428.85396516195</v>
          </cell>
        </row>
        <row r="20">
          <cell r="AH20">
            <v>415820.72573898482</v>
          </cell>
        </row>
        <row r="21">
          <cell r="AH21">
            <v>442191.39632138418</v>
          </cell>
        </row>
        <row r="22">
          <cell r="AH22">
            <v>468588.43216207367</v>
          </cell>
        </row>
        <row r="23">
          <cell r="AH23">
            <v>494996.6776460199</v>
          </cell>
        </row>
        <row r="24">
          <cell r="AH24">
            <v>521374.68577249057</v>
          </cell>
        </row>
        <row r="25">
          <cell r="AH25">
            <v>547750.66250202607</v>
          </cell>
        </row>
        <row r="26">
          <cell r="AH26">
            <v>574140.80387836392</v>
          </cell>
        </row>
        <row r="27">
          <cell r="AH27">
            <v>600509.07467794593</v>
          </cell>
        </row>
        <row r="28">
          <cell r="AH28">
            <v>626925.49796272174</v>
          </cell>
        </row>
        <row r="29">
          <cell r="AH29">
            <v>653311.82017757359</v>
          </cell>
        </row>
        <row r="30">
          <cell r="AH30">
            <v>679694.98206405737</v>
          </cell>
        </row>
        <row r="31">
          <cell r="AH31">
            <v>706058.11971696361</v>
          </cell>
        </row>
        <row r="32">
          <cell r="AH32">
            <v>732432.35989837907</v>
          </cell>
        </row>
        <row r="33">
          <cell r="AH33">
            <v>758831.00313744834</v>
          </cell>
        </row>
        <row r="34">
          <cell r="AH34">
            <v>785119.56498635747</v>
          </cell>
        </row>
        <row r="40">
          <cell r="Q40">
            <v>3.1972198090959303</v>
          </cell>
          <cell r="T40">
            <v>4.1038459565881116</v>
          </cell>
        </row>
        <row r="41">
          <cell r="Q41">
            <v>6.3944396181918606</v>
          </cell>
          <cell r="T41">
            <v>8.2076919131762232</v>
          </cell>
        </row>
        <row r="42">
          <cell r="Q42">
            <v>9.5916594272877909</v>
          </cell>
          <cell r="T42">
            <v>12.311537869764333</v>
          </cell>
        </row>
        <row r="43">
          <cell r="Q43">
            <v>12.788879236383721</v>
          </cell>
          <cell r="T43">
            <v>16.415383826352446</v>
          </cell>
        </row>
        <row r="44">
          <cell r="Q44">
            <v>15.98609904547965</v>
          </cell>
          <cell r="T44">
            <v>20.519229782940556</v>
          </cell>
        </row>
        <row r="45">
          <cell r="Q45">
            <v>19.183318854575582</v>
          </cell>
          <cell r="T45">
            <v>24.623075739528666</v>
          </cell>
        </row>
        <row r="46">
          <cell r="Q46">
            <v>22.380538663671508</v>
          </cell>
          <cell r="T46">
            <v>28.726921696116776</v>
          </cell>
        </row>
        <row r="47">
          <cell r="Q47">
            <v>25.577758472767439</v>
          </cell>
          <cell r="T47">
            <v>32.830767652704886</v>
          </cell>
        </row>
        <row r="48">
          <cell r="Q48">
            <v>28.774978281863362</v>
          </cell>
          <cell r="T48">
            <v>35.5783277688505</v>
          </cell>
        </row>
        <row r="49">
          <cell r="Q49">
            <v>31.972198090959292</v>
          </cell>
          <cell r="T49">
            <v>39.885576610978511</v>
          </cell>
        </row>
        <row r="50">
          <cell r="Q50">
            <v>35.16941790005523</v>
          </cell>
          <cell r="T50">
            <v>45.142305522469222</v>
          </cell>
        </row>
        <row r="51">
          <cell r="Q51">
            <v>38.366637709151163</v>
          </cell>
          <cell r="T51">
            <v>49.246151479057332</v>
          </cell>
        </row>
        <row r="52">
          <cell r="Q52">
            <v>41.563857518247097</v>
          </cell>
          <cell r="T52">
            <v>53.349997435645442</v>
          </cell>
        </row>
        <row r="53">
          <cell r="Q53">
            <v>44.761077327343024</v>
          </cell>
          <cell r="T53">
            <v>57.453843392233559</v>
          </cell>
        </row>
        <row r="54">
          <cell r="Q54">
            <v>47.958297136438958</v>
          </cell>
          <cell r="T54">
            <v>61.557689348821668</v>
          </cell>
        </row>
        <row r="55">
          <cell r="Q55">
            <v>51.155516945534892</v>
          </cell>
          <cell r="T55">
            <v>65.661535305409785</v>
          </cell>
        </row>
        <row r="56">
          <cell r="Q56">
            <v>54.352736754630811</v>
          </cell>
          <cell r="T56">
            <v>69.765381261997902</v>
          </cell>
        </row>
        <row r="57">
          <cell r="Q57">
            <v>57.549956563726745</v>
          </cell>
          <cell r="T57">
            <v>73.869227218586019</v>
          </cell>
        </row>
        <row r="58">
          <cell r="Q58">
            <v>60.747176372822679</v>
          </cell>
          <cell r="T58">
            <v>77.973073175174136</v>
          </cell>
        </row>
        <row r="59">
          <cell r="Q59">
            <v>63.944396181918613</v>
          </cell>
          <cell r="T59">
            <v>82.076919131762239</v>
          </cell>
        </row>
        <row r="60">
          <cell r="Q60">
            <v>67.141615991014547</v>
          </cell>
          <cell r="T60">
            <v>86.18076508835037</v>
          </cell>
        </row>
        <row r="61">
          <cell r="Q61">
            <v>70.338835800110488</v>
          </cell>
          <cell r="T61">
            <v>90.284611044938472</v>
          </cell>
        </row>
        <row r="62">
          <cell r="Q62">
            <v>73.536055609206414</v>
          </cell>
          <cell r="T62">
            <v>94.388457001526589</v>
          </cell>
        </row>
        <row r="63">
          <cell r="Q63">
            <v>76.733275418302355</v>
          </cell>
          <cell r="T63">
            <v>98.492302958114706</v>
          </cell>
        </row>
        <row r="64">
          <cell r="Q64">
            <v>79.930495227398282</v>
          </cell>
          <cell r="T64">
            <v>102.59614891470282</v>
          </cell>
        </row>
        <row r="65">
          <cell r="Q65">
            <v>83.127715036494223</v>
          </cell>
          <cell r="T65">
            <v>102.87954727583828</v>
          </cell>
        </row>
        <row r="66">
          <cell r="Q66">
            <v>86.324934845590136</v>
          </cell>
          <cell r="T66">
            <v>107.22852487629423</v>
          </cell>
        </row>
        <row r="67">
          <cell r="Q67">
            <v>89.522154654686091</v>
          </cell>
          <cell r="T67">
            <v>111.62246481026627</v>
          </cell>
        </row>
        <row r="68">
          <cell r="Q68">
            <v>92.719374463782003</v>
          </cell>
          <cell r="T68">
            <v>115.4549618182491</v>
          </cell>
        </row>
        <row r="69">
          <cell r="Q69">
            <v>90.579041065624224</v>
          </cell>
          <cell r="T69">
            <v>100.16648487386254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S_Data"/>
      <sheetName val="Winter_Predicted"/>
      <sheetName val="Winter_Forecast"/>
      <sheetName val="Summer_Predicted"/>
      <sheetName val="Summer_Forecast"/>
      <sheetName val="72HrsTemp"/>
      <sheetName val="Monthly Energy"/>
      <sheetName val="Month Peaks"/>
    </sheetNames>
    <sheetDataSet>
      <sheetData sheetId="0"/>
      <sheetData sheetId="1"/>
      <sheetData sheetId="2"/>
      <sheetData sheetId="3">
        <row r="3">
          <cell r="AK3">
            <v>59</v>
          </cell>
        </row>
        <row r="15">
          <cell r="AC15">
            <v>2695.804833459164</v>
          </cell>
          <cell r="AE15">
            <v>78.86881843213385</v>
          </cell>
          <cell r="AI15">
            <v>79.236981807622271</v>
          </cell>
        </row>
        <row r="16">
          <cell r="AC16">
            <v>2735.7977008588337</v>
          </cell>
          <cell r="AE16">
            <v>78.86881843213385</v>
          </cell>
          <cell r="AI16">
            <v>79.826622583256821</v>
          </cell>
        </row>
        <row r="17">
          <cell r="AC17">
            <v>2755.6250963890311</v>
          </cell>
          <cell r="AE17">
            <v>78.86881843213385</v>
          </cell>
          <cell r="AI17">
            <v>80.128755566888344</v>
          </cell>
        </row>
        <row r="18">
          <cell r="AC18">
            <v>2771.5082679540928</v>
          </cell>
          <cell r="AE18">
            <v>78.86881843213385</v>
          </cell>
          <cell r="AI18">
            <v>80.371336784263633</v>
          </cell>
        </row>
        <row r="19">
          <cell r="AC19">
            <v>2786.740543686502</v>
          </cell>
          <cell r="AE19">
            <v>78.86881843213385</v>
          </cell>
          <cell r="AI19">
            <v>80.597452427817359</v>
          </cell>
        </row>
        <row r="20">
          <cell r="AC20">
            <v>2804.0946320007092</v>
          </cell>
          <cell r="AE20">
            <v>78.86881843213385</v>
          </cell>
          <cell r="AI20">
            <v>80.838289024011232</v>
          </cell>
        </row>
        <row r="21">
          <cell r="AC21">
            <v>2818.5072271668614</v>
          </cell>
          <cell r="AE21">
            <v>78.86881843213385</v>
          </cell>
          <cell r="AI21">
            <v>81.037485240529108</v>
          </cell>
        </row>
        <row r="22">
          <cell r="AC22">
            <v>2832.7196408017353</v>
          </cell>
          <cell r="AE22">
            <v>78.86881843213385</v>
          </cell>
          <cell r="AI22">
            <v>81.226008275665819</v>
          </cell>
        </row>
        <row r="23">
          <cell r="AC23">
            <v>2849.3298373408784</v>
          </cell>
          <cell r="AE23">
            <v>78.86881843213385</v>
          </cell>
          <cell r="AI23">
            <v>81.418117869315864</v>
          </cell>
        </row>
        <row r="24">
          <cell r="AC24">
            <v>2868.238314964331</v>
          </cell>
          <cell r="AE24">
            <v>78.86881843213385</v>
          </cell>
          <cell r="AI24">
            <v>81.614252123766107</v>
          </cell>
        </row>
        <row r="25">
          <cell r="AC25">
            <v>2890.4302972087926</v>
          </cell>
          <cell r="AE25">
            <v>78.86881843213385</v>
          </cell>
          <cell r="AI25">
            <v>81.822442774494178</v>
          </cell>
        </row>
        <row r="26">
          <cell r="AC26">
            <v>2911.7678851609207</v>
          </cell>
          <cell r="AE26">
            <v>78.86881843213385</v>
          </cell>
          <cell r="AI26">
            <v>82.006515551638174</v>
          </cell>
        </row>
        <row r="27">
          <cell r="AC27">
            <v>2932.2818186670634</v>
          </cell>
          <cell r="AE27">
            <v>78.86881843213385</v>
          </cell>
          <cell r="AI27">
            <v>82.169560888856921</v>
          </cell>
        </row>
        <row r="28">
          <cell r="AC28">
            <v>2952.8906484175768</v>
          </cell>
          <cell r="AE28">
            <v>78.86881843213385</v>
          </cell>
          <cell r="AI28">
            <v>82.320057200839926</v>
          </cell>
        </row>
        <row r="29">
          <cell r="AC29">
            <v>2975.0868827110048</v>
          </cell>
          <cell r="AE29">
            <v>78.86881843213385</v>
          </cell>
          <cell r="AI29">
            <v>82.467599459985337</v>
          </cell>
        </row>
        <row r="30">
          <cell r="AC30">
            <v>2998.1377876202837</v>
          </cell>
          <cell r="AE30">
            <v>78.86881843213385</v>
          </cell>
          <cell r="AI30">
            <v>82.605484519814198</v>
          </cell>
        </row>
        <row r="31">
          <cell r="AC31">
            <v>3023.6334546604744</v>
          </cell>
          <cell r="AE31">
            <v>78.86881843213385</v>
          </cell>
          <cell r="AI31">
            <v>82.739836112400852</v>
          </cell>
        </row>
        <row r="32">
          <cell r="AC32">
            <v>3051.9954678985523</v>
          </cell>
          <cell r="AE32">
            <v>78.86881843213385</v>
          </cell>
          <cell r="AI32">
            <v>82.866972461657454</v>
          </cell>
        </row>
        <row r="33">
          <cell r="AC33">
            <v>3082.1427667340899</v>
          </cell>
          <cell r="AE33">
            <v>78.86881843213385</v>
          </cell>
          <cell r="AI33">
            <v>82.976262857409878</v>
          </cell>
        </row>
        <row r="34">
          <cell r="AC34">
            <v>3114.1940496938437</v>
          </cell>
          <cell r="AE34">
            <v>78.86881843213385</v>
          </cell>
          <cell r="AI34">
            <v>83.062830504587936</v>
          </cell>
        </row>
        <row r="35">
          <cell r="AC35">
            <v>3148.0512374042742</v>
          </cell>
          <cell r="AE35">
            <v>78.86881843213385</v>
          </cell>
          <cell r="AI35">
            <v>83.12056244463848</v>
          </cell>
        </row>
        <row r="36">
          <cell r="AC36">
            <v>3183.1237932325625</v>
          </cell>
          <cell r="AE36">
            <v>78.86881843213385</v>
          </cell>
          <cell r="AI36">
            <v>83.143150704322053</v>
          </cell>
        </row>
        <row r="37">
          <cell r="AC37">
            <v>3220.3583247695865</v>
          </cell>
          <cell r="AE37">
            <v>78.86881843213385</v>
          </cell>
          <cell r="AI37">
            <v>83.124822911670947</v>
          </cell>
        </row>
        <row r="38">
          <cell r="AC38">
            <v>3259.4415340881064</v>
          </cell>
          <cell r="AE38">
            <v>78.86881843213385</v>
          </cell>
          <cell r="AI38">
            <v>83.057713224135057</v>
          </cell>
        </row>
        <row r="39">
          <cell r="AC39">
            <v>3299.7191183269842</v>
          </cell>
          <cell r="AE39">
            <v>78.86881843213385</v>
          </cell>
          <cell r="AI39">
            <v>82.936076430654069</v>
          </cell>
        </row>
        <row r="40">
          <cell r="AC40">
            <v>3341.3331722572029</v>
          </cell>
          <cell r="AE40">
            <v>78.86881843213385</v>
          </cell>
          <cell r="AI40">
            <v>82.936076430654069</v>
          </cell>
        </row>
        <row r="41">
          <cell r="AC41">
            <v>3385.6123597960705</v>
          </cell>
          <cell r="AE41">
            <v>78.86881843213385</v>
          </cell>
          <cell r="AI41">
            <v>82.936076430654069</v>
          </cell>
        </row>
        <row r="42">
          <cell r="AC42">
            <v>3431.6469927302487</v>
          </cell>
          <cell r="AE42">
            <v>78.86881843213385</v>
          </cell>
          <cell r="AI42">
            <v>82.936076430654069</v>
          </cell>
        </row>
        <row r="43">
          <cell r="AC43">
            <v>3480.3189716523871</v>
          </cell>
          <cell r="AE43">
            <v>78.86881843213385</v>
          </cell>
          <cell r="AI43">
            <v>82.936076430654069</v>
          </cell>
        </row>
        <row r="44">
          <cell r="AC44">
            <v>3532.1762037953722</v>
          </cell>
          <cell r="AE44">
            <v>78.86881843213385</v>
          </cell>
          <cell r="AI44">
            <v>82.936076430654069</v>
          </cell>
        </row>
      </sheetData>
      <sheetData sheetId="4"/>
      <sheetData sheetId="5">
        <row r="3">
          <cell r="AK3">
            <v>27</v>
          </cell>
        </row>
        <row r="15">
          <cell r="AC15">
            <v>2562.0517111686599</v>
          </cell>
          <cell r="AE15">
            <v>78.86881843213385</v>
          </cell>
          <cell r="AI15">
            <v>77.238011633099759</v>
          </cell>
        </row>
        <row r="16">
          <cell r="AC16">
            <v>2577.1570107102698</v>
          </cell>
          <cell r="AE16">
            <v>78.86881843213385</v>
          </cell>
          <cell r="AI16">
            <v>77.582609561123832</v>
          </cell>
        </row>
        <row r="17">
          <cell r="AC17">
            <v>2585.9744178363026</v>
          </cell>
          <cell r="AE17">
            <v>78.86881843213385</v>
          </cell>
          <cell r="AI17">
            <v>77.820218197362763</v>
          </cell>
        </row>
        <row r="18">
          <cell r="AC18">
            <v>2594.01087821495</v>
          </cell>
          <cell r="AE18">
            <v>78.86881843213385</v>
          </cell>
          <cell r="AI18">
            <v>78.042091065049547</v>
          </cell>
        </row>
        <row r="19">
          <cell r="AC19">
            <v>2602.9580342127201</v>
          </cell>
          <cell r="AE19">
            <v>78.86881843213385</v>
          </cell>
          <cell r="AI19">
            <v>78.274658123847757</v>
          </cell>
        </row>
        <row r="20">
          <cell r="AC20">
            <v>2612.4248847783879</v>
          </cell>
          <cell r="AE20">
            <v>78.86881843213385</v>
          </cell>
          <cell r="AI20">
            <v>78.51115461793168</v>
          </cell>
        </row>
        <row r="21">
          <cell r="AC21">
            <v>2620.2178718929881</v>
          </cell>
          <cell r="AE21">
            <v>78.86881843213385</v>
          </cell>
          <cell r="AI21">
            <v>78.718859150439286</v>
          </cell>
        </row>
        <row r="22">
          <cell r="AC22">
            <v>2628.557120471593</v>
          </cell>
          <cell r="AE22">
            <v>78.86881843213385</v>
          </cell>
          <cell r="AI22">
            <v>78.930006689209563</v>
          </cell>
        </row>
        <row r="23">
          <cell r="AC23">
            <v>2638.623218750387</v>
          </cell>
          <cell r="AE23">
            <v>78.86881843213385</v>
          </cell>
          <cell r="AI23">
            <v>79.137652094553786</v>
          </cell>
        </row>
        <row r="24">
          <cell r="AC24">
            <v>2649.9124298008328</v>
          </cell>
          <cell r="AE24">
            <v>78.86881843213385</v>
          </cell>
          <cell r="AI24">
            <v>79.341828350723517</v>
          </cell>
        </row>
        <row r="25">
          <cell r="AC25">
            <v>2662.0557590530407</v>
          </cell>
          <cell r="AE25">
            <v>78.86881843213385</v>
          </cell>
          <cell r="AI25">
            <v>79.54238063328313</v>
          </cell>
        </row>
        <row r="26">
          <cell r="AC26">
            <v>2673.97760808569</v>
          </cell>
          <cell r="AE26">
            <v>78.86881843213385</v>
          </cell>
          <cell r="AI26">
            <v>79.898512516113882</v>
          </cell>
        </row>
        <row r="27">
          <cell r="AC27">
            <v>2685.417413137729</v>
          </cell>
          <cell r="AE27">
            <v>78.86881843213385</v>
          </cell>
          <cell r="AI27">
            <v>80.091005696812971</v>
          </cell>
        </row>
        <row r="28">
          <cell r="AC28">
            <v>2697.5288405593442</v>
          </cell>
          <cell r="AE28">
            <v>78.86881843213385</v>
          </cell>
          <cell r="AI28">
            <v>80.286358516283528</v>
          </cell>
        </row>
        <row r="29">
          <cell r="AC29">
            <v>2710.20924674035</v>
          </cell>
          <cell r="AE29">
            <v>78.86881843213385</v>
          </cell>
          <cell r="AI29">
            <v>80.483761848381221</v>
          </cell>
        </row>
        <row r="30">
          <cell r="AC30">
            <v>2723.9170119154842</v>
          </cell>
          <cell r="AE30">
            <v>78.86881843213385</v>
          </cell>
          <cell r="AI30">
            <v>80.688230907518133</v>
          </cell>
        </row>
        <row r="31">
          <cell r="AC31">
            <v>2739.2192168798169</v>
          </cell>
          <cell r="AE31">
            <v>78.86881843213385</v>
          </cell>
          <cell r="AI31">
            <v>80.905040323048965</v>
          </cell>
        </row>
        <row r="32">
          <cell r="AC32">
            <v>2755.6679247198476</v>
          </cell>
          <cell r="AE32">
            <v>78.86881843213385</v>
          </cell>
          <cell r="AI32">
            <v>81.127304803781882</v>
          </cell>
        </row>
        <row r="33">
          <cell r="AC33">
            <v>2772.8903279331867</v>
          </cell>
          <cell r="AE33">
            <v>78.86881843213385</v>
          </cell>
          <cell r="AI33">
            <v>81.349537623409162</v>
          </cell>
        </row>
        <row r="34">
          <cell r="AC34">
            <v>2791.3314478015131</v>
          </cell>
          <cell r="AE34">
            <v>78.86881843213385</v>
          </cell>
          <cell r="AI34">
            <v>81.573982299313897</v>
          </cell>
        </row>
        <row r="35">
          <cell r="AC35">
            <v>2810.6492787797997</v>
          </cell>
          <cell r="AE35">
            <v>78.86881843213385</v>
          </cell>
          <cell r="AI35">
            <v>81.795038020919208</v>
          </cell>
        </row>
        <row r="36">
          <cell r="AC36">
            <v>2831.0577463193631</v>
          </cell>
          <cell r="AE36">
            <v>78.86881843213385</v>
          </cell>
          <cell r="AI36">
            <v>82.012075840919834</v>
          </cell>
        </row>
        <row r="37">
          <cell r="AC37">
            <v>2852.7645192517066</v>
          </cell>
          <cell r="AE37">
            <v>78.86881843213385</v>
          </cell>
          <cell r="AI37">
            <v>82.223384382379891</v>
          </cell>
        </row>
        <row r="38">
          <cell r="AC38">
            <v>2875.0992722698929</v>
          </cell>
          <cell r="AE38">
            <v>78.86881843213385</v>
          </cell>
          <cell r="AI38">
            <v>82.420673392859456</v>
          </cell>
        </row>
        <row r="39">
          <cell r="AC39">
            <v>2898.1202657528902</v>
          </cell>
          <cell r="AE39">
            <v>78.86881843213385</v>
          </cell>
          <cell r="AI39">
            <v>82.60146303743818</v>
          </cell>
        </row>
        <row r="40">
          <cell r="AC40">
            <v>2922.2485631930231</v>
          </cell>
          <cell r="AE40">
            <v>78.86881843213385</v>
          </cell>
          <cell r="AI40">
            <v>82.764545065812186</v>
          </cell>
        </row>
        <row r="41">
          <cell r="AC41">
            <v>2947.0597807536969</v>
          </cell>
          <cell r="AE41">
            <v>78.86881843213385</v>
          </cell>
          <cell r="AI41">
            <v>82.903689477383111</v>
          </cell>
        </row>
        <row r="42">
          <cell r="AC42">
            <v>2973.5699838737264</v>
          </cell>
          <cell r="AE42">
            <v>78.86881843213385</v>
          </cell>
          <cell r="AI42">
            <v>83.017838149759612</v>
          </cell>
        </row>
        <row r="43">
          <cell r="AC43">
            <v>3001.3233443993213</v>
          </cell>
          <cell r="AE43">
            <v>78.86881843213385</v>
          </cell>
          <cell r="AI43">
            <v>83.098760835774655</v>
          </cell>
        </row>
        <row r="44">
          <cell r="AC44">
            <v>3030.5310902679948</v>
          </cell>
          <cell r="AE44">
            <v>78.86881843213385</v>
          </cell>
          <cell r="AI44">
            <v>83.139311345508418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PEVs"/>
      <sheetName val="PEV Daily Curve"/>
      <sheetName val="Battery Charge Curve"/>
      <sheetName val="ChargingStation"/>
      <sheetName val="Duval Pop. &amp; Auto"/>
      <sheetName val="Winter Peak Curve"/>
      <sheetName val="Summer Peak Curve"/>
    </sheetNames>
    <sheetDataSet>
      <sheetData sheetId="0"/>
      <sheetData sheetId="1">
        <row r="44">
          <cell r="V44">
            <v>0.22998686904571619</v>
          </cell>
          <cell r="AE44">
            <v>0.92286780907905264</v>
          </cell>
        </row>
        <row r="45">
          <cell r="V45">
            <v>0.29505336210363564</v>
          </cell>
          <cell r="AE45">
            <v>1.1839599842192052</v>
          </cell>
        </row>
        <row r="46">
          <cell r="V46">
            <v>0.37871546637466852</v>
          </cell>
          <cell r="AE46">
            <v>1.519670728019122</v>
          </cell>
        </row>
        <row r="47">
          <cell r="V47">
            <v>0.48127117118409407</v>
          </cell>
          <cell r="AE47">
            <v>1.9311957815960688</v>
          </cell>
        </row>
        <row r="48">
          <cell r="V48">
            <v>0.60458815828900658</v>
          </cell>
          <cell r="AE48">
            <v>2.426029587473562</v>
          </cell>
        </row>
        <row r="49">
          <cell r="V49">
            <v>0.74952250310240265</v>
          </cell>
          <cell r="AE49">
            <v>3.0076073175989255</v>
          </cell>
        </row>
        <row r="50">
          <cell r="V50">
            <v>0.9169001678902946</v>
          </cell>
          <cell r="AE50">
            <v>3.67924330896009</v>
          </cell>
        </row>
        <row r="51">
          <cell r="V51">
            <v>1.1087304033582215</v>
          </cell>
          <cell r="AE51">
            <v>4.4490000774920109</v>
          </cell>
        </row>
        <row r="52">
          <cell r="V52">
            <v>1.3269398600196838</v>
          </cell>
          <cell r="AE52">
            <v>5.3246086895187466</v>
          </cell>
        </row>
        <row r="53">
          <cell r="V53">
            <v>1.5730055037572674</v>
          </cell>
          <cell r="AE53">
            <v>6.3119957628241838</v>
          </cell>
        </row>
        <row r="54">
          <cell r="V54">
            <v>1.8488802749562698</v>
          </cell>
          <cell r="AE54">
            <v>7.4189978570437463</v>
          </cell>
        </row>
        <row r="55">
          <cell r="V55">
            <v>2.1569856427448229</v>
          </cell>
          <cell r="AF55">
            <v>28.700219119696644</v>
          </cell>
        </row>
        <row r="56">
          <cell r="V56">
            <v>2.4991547734769703</v>
          </cell>
          <cell r="AF56">
            <v>33.25302134211298</v>
          </cell>
        </row>
        <row r="57">
          <cell r="V57">
            <v>2.8771096407323293</v>
          </cell>
          <cell r="AF57">
            <v>38.281978092043438</v>
          </cell>
        </row>
        <row r="58">
          <cell r="V58">
            <v>3.2926655443143384</v>
          </cell>
          <cell r="AF58">
            <v>43.811243216919436</v>
          </cell>
        </row>
        <row r="59">
          <cell r="V59">
            <v>3.7465645136809687</v>
          </cell>
          <cell r="AF59">
            <v>49.850689943347135</v>
          </cell>
        </row>
        <row r="60">
          <cell r="V60">
            <v>4.241386015678196</v>
          </cell>
          <cell r="AF60">
            <v>56.434639901579608</v>
          </cell>
        </row>
        <row r="61">
          <cell r="V61">
            <v>4.7784259265758031</v>
          </cell>
          <cell r="AF61">
            <v>63.58033564166346</v>
          </cell>
        </row>
        <row r="62">
          <cell r="V62">
            <v>5.3603139270806244</v>
          </cell>
          <cell r="AF62">
            <v>71.322766924775252</v>
          </cell>
        </row>
        <row r="63">
          <cell r="V63">
            <v>5.9874472177201525</v>
          </cell>
          <cell r="AF63">
            <v>79.667218784782449</v>
          </cell>
        </row>
        <row r="64">
          <cell r="V64">
            <v>6.6624386023205133</v>
          </cell>
          <cell r="AF64">
            <v>88.648456424030655</v>
          </cell>
        </row>
        <row r="65">
          <cell r="V65">
            <v>7.3884151651941004</v>
          </cell>
          <cell r="AF65">
            <v>98.308087910368315</v>
          </cell>
        </row>
        <row r="66">
          <cell r="V66">
            <v>8.1674135397958079</v>
          </cell>
          <cell r="AF66">
            <v>108.67321209195818</v>
          </cell>
        </row>
        <row r="67">
          <cell r="V67">
            <v>9.0015752753225087</v>
          </cell>
          <cell r="AF67">
            <v>119.77232379509296</v>
          </cell>
        </row>
        <row r="68">
          <cell r="V68">
            <v>9.89292980304133</v>
          </cell>
          <cell r="AF68">
            <v>131.63242603773469</v>
          </cell>
        </row>
        <row r="69">
          <cell r="V69">
            <v>10.843956758992466</v>
          </cell>
          <cell r="AF69">
            <v>144.28651213067801</v>
          </cell>
        </row>
        <row r="70">
          <cell r="V70">
            <v>11.857483579229738</v>
          </cell>
          <cell r="AF70">
            <v>157.77220310981838</v>
          </cell>
        </row>
        <row r="71">
          <cell r="V71">
            <v>12.936945917307582</v>
          </cell>
          <cell r="AF71">
            <v>172.13521277495005</v>
          </cell>
        </row>
        <row r="72">
          <cell r="V72">
            <v>14.085541561781016</v>
          </cell>
          <cell r="AF72">
            <v>187.4180899638626</v>
          </cell>
        </row>
        <row r="73">
          <cell r="V73">
            <v>15.307325271258343</v>
          </cell>
          <cell r="AF73">
            <v>203.67478610684358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zoomScale="85" zoomScaleNormal="85" workbookViewId="0">
      <selection activeCell="K14" sqref="K14:K26"/>
    </sheetView>
  </sheetViews>
  <sheetFormatPr defaultRowHeight="15"/>
  <cols>
    <col min="1" max="1" width="10.85546875" style="37" customWidth="1"/>
    <col min="2" max="6" width="10.85546875" customWidth="1"/>
    <col min="7" max="7" width="12.140625" bestFit="1" customWidth="1"/>
    <col min="8" max="17" width="10.85546875" customWidth="1"/>
    <col min="20" max="20" width="11.7109375" bestFit="1" customWidth="1"/>
    <col min="29" max="30" width="10.28515625" bestFit="1" customWidth="1"/>
    <col min="31" max="34" width="10.7109375" customWidth="1"/>
  </cols>
  <sheetData>
    <row r="1" spans="1:34" ht="15" customHeight="1">
      <c r="A1" s="200" t="s">
        <v>0</v>
      </c>
      <c r="B1" s="202" t="s">
        <v>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2</v>
      </c>
      <c r="N1" s="206" t="s">
        <v>3</v>
      </c>
      <c r="O1" s="208" t="s">
        <v>4</v>
      </c>
      <c r="P1" s="209"/>
      <c r="Q1" s="198" t="s">
        <v>5</v>
      </c>
      <c r="AD1" s="200" t="s">
        <v>0</v>
      </c>
      <c r="AE1" s="197" t="s">
        <v>83</v>
      </c>
      <c r="AF1" s="197"/>
      <c r="AG1" s="197" t="s">
        <v>84</v>
      </c>
      <c r="AH1" s="197"/>
    </row>
    <row r="2" spans="1:34" ht="30">
      <c r="A2" s="201"/>
      <c r="B2" s="1" t="s">
        <v>6</v>
      </c>
      <c r="C2" s="1" t="s">
        <v>85</v>
      </c>
      <c r="D2" s="1" t="s">
        <v>86</v>
      </c>
      <c r="E2" s="1" t="s">
        <v>7</v>
      </c>
      <c r="F2" s="1" t="s">
        <v>80</v>
      </c>
      <c r="G2" s="159" t="s">
        <v>94</v>
      </c>
      <c r="H2" s="1" t="s">
        <v>8</v>
      </c>
      <c r="I2" s="1" t="s">
        <v>9</v>
      </c>
      <c r="J2" s="1" t="s">
        <v>106</v>
      </c>
      <c r="K2" s="1" t="s">
        <v>10</v>
      </c>
      <c r="L2" s="163" t="s">
        <v>98</v>
      </c>
      <c r="M2" s="205"/>
      <c r="N2" s="207"/>
      <c r="O2" s="2" t="s">
        <v>110</v>
      </c>
      <c r="P2" s="164" t="s">
        <v>98</v>
      </c>
      <c r="Q2" s="199"/>
      <c r="AD2" s="201"/>
      <c r="AE2" s="153" t="s">
        <v>41</v>
      </c>
      <c r="AF2" s="153" t="s">
        <v>40</v>
      </c>
      <c r="AG2" s="153" t="s">
        <v>41</v>
      </c>
      <c r="AH2" s="153" t="s">
        <v>40</v>
      </c>
    </row>
    <row r="3" spans="1:34">
      <c r="A3" s="141">
        <v>2008</v>
      </c>
      <c r="B3" s="140">
        <v>5422915.888598416</v>
      </c>
      <c r="C3" s="140">
        <v>4135575.0113596758</v>
      </c>
      <c r="D3" s="140">
        <v>3230500.5299595911</v>
      </c>
      <c r="E3" s="140">
        <v>442327.15818843612</v>
      </c>
      <c r="F3" s="140">
        <v>0</v>
      </c>
      <c r="G3" s="173">
        <v>0</v>
      </c>
      <c r="H3" s="140">
        <v>116966.17600000001</v>
      </c>
      <c r="I3" s="140">
        <v>457421</v>
      </c>
      <c r="J3" s="173">
        <v>0</v>
      </c>
      <c r="K3" s="140">
        <f t="shared" ref="K3:K42" si="0">SUM(B3:J3)</f>
        <v>13805705.764106121</v>
      </c>
      <c r="L3" s="165"/>
      <c r="M3" s="4">
        <v>13690088</v>
      </c>
      <c r="N3" s="5">
        <v>13647457.932299377</v>
      </c>
      <c r="O3" s="161">
        <v>13942840.426211918</v>
      </c>
      <c r="P3" s="167"/>
      <c r="Q3" s="175">
        <v>14262271</v>
      </c>
      <c r="AD3" s="152">
        <v>2016</v>
      </c>
      <c r="AE3" s="154">
        <f>+K13*1.03</f>
        <v>12619471.249817757</v>
      </c>
      <c r="AF3" s="154">
        <f>+K13*0.97</f>
        <v>11884356.419731284</v>
      </c>
      <c r="AG3" s="154">
        <f>+AE3*1.026</f>
        <v>12947577.50231302</v>
      </c>
      <c r="AH3" s="154">
        <f>+AF3*1.026</f>
        <v>12193349.686644297</v>
      </c>
    </row>
    <row r="4" spans="1:34">
      <c r="A4" s="141">
        <v>2009</v>
      </c>
      <c r="B4" s="140">
        <v>5211511.152800682</v>
      </c>
      <c r="C4" s="140">
        <v>3973195.9348897473</v>
      </c>
      <c r="D4" s="140">
        <v>2857142.8257953315</v>
      </c>
      <c r="E4" s="140">
        <v>404327.26535917714</v>
      </c>
      <c r="F4" s="140">
        <v>0</v>
      </c>
      <c r="G4" s="173">
        <v>0</v>
      </c>
      <c r="H4" s="140">
        <v>120190.74400000001</v>
      </c>
      <c r="I4" s="140">
        <v>579730</v>
      </c>
      <c r="J4" s="173">
        <v>0</v>
      </c>
      <c r="K4" s="140">
        <f t="shared" si="0"/>
        <v>13146097.922844939</v>
      </c>
      <c r="L4" s="165"/>
      <c r="M4" s="142">
        <v>13255462</v>
      </c>
      <c r="N4" s="6">
        <v>13189305.376202913</v>
      </c>
      <c r="O4" s="161">
        <v>13165854.634502435</v>
      </c>
      <c r="P4" s="167"/>
      <c r="Q4" s="7">
        <v>13662966</v>
      </c>
      <c r="AD4" s="141">
        <v>2017</v>
      </c>
      <c r="AE4" s="155">
        <f t="shared" ref="AE4:AE32" si="1">+K14*1.03</f>
        <v>12710672.806641474</v>
      </c>
      <c r="AF4" s="155">
        <f t="shared" ref="AF4:AF32" si="2">+K14*0.97</f>
        <v>11970245.264507018</v>
      </c>
      <c r="AG4" s="155">
        <f t="shared" ref="AG4:AH32" si="3">+AE4*1.026</f>
        <v>13041150.299614154</v>
      </c>
      <c r="AH4" s="155">
        <f t="shared" si="3"/>
        <v>12281471.641384201</v>
      </c>
    </row>
    <row r="5" spans="1:34">
      <c r="A5" s="141">
        <v>2010</v>
      </c>
      <c r="B5" s="140">
        <v>5328603.1097722109</v>
      </c>
      <c r="C5" s="140">
        <v>3936992.7215380557</v>
      </c>
      <c r="D5" s="140">
        <v>2784342.9947332805</v>
      </c>
      <c r="E5" s="140">
        <v>398003.85106314131</v>
      </c>
      <c r="F5" s="140">
        <v>0</v>
      </c>
      <c r="G5" s="173">
        <v>0</v>
      </c>
      <c r="H5" s="140">
        <v>121412.53</v>
      </c>
      <c r="I5" s="140">
        <v>391559</v>
      </c>
      <c r="J5" s="173">
        <v>0</v>
      </c>
      <c r="K5" s="140">
        <f t="shared" si="0"/>
        <v>12960914.207106687</v>
      </c>
      <c r="L5" s="165"/>
      <c r="M5" s="142">
        <v>13571633</v>
      </c>
      <c r="N5" s="6">
        <v>13706029.965729116</v>
      </c>
      <c r="O5" s="161">
        <v>13118457.612780664</v>
      </c>
      <c r="P5" s="167"/>
      <c r="Q5" s="7">
        <v>14110557</v>
      </c>
      <c r="AD5" s="141">
        <v>2018</v>
      </c>
      <c r="AE5" s="155">
        <f t="shared" si="1"/>
        <v>12782173.418141609</v>
      </c>
      <c r="AF5" s="155">
        <f t="shared" si="2"/>
        <v>12037580.791842097</v>
      </c>
      <c r="AG5" s="155">
        <f t="shared" si="3"/>
        <v>13114509.927013291</v>
      </c>
      <c r="AH5" s="155">
        <f t="shared" si="3"/>
        <v>12350557.892429993</v>
      </c>
    </row>
    <row r="6" spans="1:34">
      <c r="A6" s="141">
        <v>2011</v>
      </c>
      <c r="B6" s="140">
        <v>5193916.2700537462</v>
      </c>
      <c r="C6" s="140">
        <v>3911558.7126231086</v>
      </c>
      <c r="D6" s="140">
        <v>2892233.2507630358</v>
      </c>
      <c r="E6" s="140">
        <v>377653.08743964077</v>
      </c>
      <c r="F6" s="140">
        <v>80.59145797774282</v>
      </c>
      <c r="G6" s="173">
        <v>0</v>
      </c>
      <c r="H6" s="140">
        <v>122402.12400000001</v>
      </c>
      <c r="I6" s="140">
        <v>99593</v>
      </c>
      <c r="J6" s="173">
        <v>0</v>
      </c>
      <c r="K6" s="140">
        <f t="shared" si="0"/>
        <v>12597437.03633751</v>
      </c>
      <c r="L6" s="165"/>
      <c r="M6" s="142">
        <v>12969709</v>
      </c>
      <c r="N6" s="6">
        <v>13382810.727870051</v>
      </c>
      <c r="O6" s="161">
        <v>13077373.076224405</v>
      </c>
      <c r="P6" s="167"/>
      <c r="Q6" s="7">
        <v>13757737.5</v>
      </c>
      <c r="AD6" s="141">
        <v>2019</v>
      </c>
      <c r="AE6" s="155">
        <f t="shared" si="1"/>
        <v>12848560.701438993</v>
      </c>
      <c r="AF6" s="155">
        <f t="shared" si="2"/>
        <v>12100100.854753226</v>
      </c>
      <c r="AG6" s="155">
        <f t="shared" si="3"/>
        <v>13182623.279676408</v>
      </c>
      <c r="AH6" s="155">
        <f t="shared" si="3"/>
        <v>12414703.47697681</v>
      </c>
    </row>
    <row r="7" spans="1:34">
      <c r="A7" s="141">
        <v>2012</v>
      </c>
      <c r="B7" s="140">
        <v>4877917.682687331</v>
      </c>
      <c r="C7" s="140">
        <v>3897949.9317264557</v>
      </c>
      <c r="D7" s="140">
        <v>2844285.8209975231</v>
      </c>
      <c r="E7" s="140">
        <v>402060.98100887792</v>
      </c>
      <c r="F7" s="140">
        <v>556.17235007184286</v>
      </c>
      <c r="G7" s="173">
        <v>0</v>
      </c>
      <c r="H7" s="140">
        <v>122613.67800000001</v>
      </c>
      <c r="I7" s="140">
        <v>74852</v>
      </c>
      <c r="J7" s="173">
        <v>0</v>
      </c>
      <c r="K7" s="140">
        <f t="shared" si="0"/>
        <v>12220236.266770259</v>
      </c>
      <c r="L7" s="165"/>
      <c r="M7" s="142">
        <v>12047924</v>
      </c>
      <c r="N7" s="6">
        <v>12325253.793096827</v>
      </c>
      <c r="O7" s="161">
        <v>12529081.427923884</v>
      </c>
      <c r="P7" s="167"/>
      <c r="Q7" s="7">
        <v>12712786</v>
      </c>
      <c r="AD7" s="141">
        <v>2020</v>
      </c>
      <c r="AE7" s="155">
        <f t="shared" si="1"/>
        <v>12924588.478007564</v>
      </c>
      <c r="AF7" s="155">
        <f t="shared" si="2"/>
        <v>12171699.828803239</v>
      </c>
      <c r="AG7" s="155">
        <f t="shared" si="3"/>
        <v>13260627.778435761</v>
      </c>
      <c r="AH7" s="155">
        <f t="shared" si="3"/>
        <v>12488164.024352124</v>
      </c>
    </row>
    <row r="8" spans="1:34">
      <c r="A8" s="141">
        <v>2013</v>
      </c>
      <c r="B8" s="140">
        <v>4963813.2123158593</v>
      </c>
      <c r="C8" s="140">
        <v>3831402.7276097555</v>
      </c>
      <c r="D8" s="140">
        <v>2841422.7639867282</v>
      </c>
      <c r="E8" s="140">
        <v>332225.86292348115</v>
      </c>
      <c r="F8" s="140">
        <v>1459.7417958650028</v>
      </c>
      <c r="G8" s="173">
        <v>0</v>
      </c>
      <c r="H8" s="140">
        <v>123177.295</v>
      </c>
      <c r="I8" s="140">
        <v>42286</v>
      </c>
      <c r="J8" s="173">
        <v>0</v>
      </c>
      <c r="K8" s="140">
        <f t="shared" si="0"/>
        <v>12135787.60363169</v>
      </c>
      <c r="L8" s="165"/>
      <c r="M8" s="142">
        <v>11971899</v>
      </c>
      <c r="N8" s="6">
        <v>12325543.732922828</v>
      </c>
      <c r="O8" s="161">
        <v>12546763.366640648</v>
      </c>
      <c r="P8" s="167"/>
      <c r="Q8" s="7">
        <v>12723490</v>
      </c>
      <c r="AD8" s="141">
        <v>2021</v>
      </c>
      <c r="AE8" s="155">
        <f t="shared" si="1"/>
        <v>13005024.167564955</v>
      </c>
      <c r="AF8" s="155">
        <f t="shared" si="2"/>
        <v>12247449.944211654</v>
      </c>
      <c r="AG8" s="155">
        <f t="shared" si="3"/>
        <v>13343154.795921644</v>
      </c>
      <c r="AH8" s="155">
        <f t="shared" si="3"/>
        <v>12565883.642761158</v>
      </c>
    </row>
    <row r="9" spans="1:34">
      <c r="A9" s="141">
        <v>2014</v>
      </c>
      <c r="B9" s="140">
        <v>5070701.0510261832</v>
      </c>
      <c r="C9" s="140">
        <v>3867921.9477099888</v>
      </c>
      <c r="D9" s="140">
        <v>2777548.3724565217</v>
      </c>
      <c r="E9" s="140">
        <v>330438.498392621</v>
      </c>
      <c r="F9" s="140">
        <v>2452.4962704277291</v>
      </c>
      <c r="G9" s="173">
        <v>0</v>
      </c>
      <c r="H9" s="140">
        <v>111324.73300000001</v>
      </c>
      <c r="I9" s="140">
        <v>136342</v>
      </c>
      <c r="J9" s="173">
        <v>0</v>
      </c>
      <c r="K9" s="140">
        <f t="shared" si="0"/>
        <v>12296729.098855741</v>
      </c>
      <c r="L9" s="165"/>
      <c r="M9" s="142">
        <v>12308331</v>
      </c>
      <c r="N9" s="6">
        <v>12572129.4747971</v>
      </c>
      <c r="O9" s="161">
        <v>12592777.361893507</v>
      </c>
      <c r="P9" s="167"/>
      <c r="Q9" s="7">
        <v>13094930</v>
      </c>
      <c r="AD9" s="141">
        <v>2022</v>
      </c>
      <c r="AE9" s="155">
        <f t="shared" si="1"/>
        <v>13072805.790663773</v>
      </c>
      <c r="AF9" s="155">
        <f t="shared" si="2"/>
        <v>12311283.123246467</v>
      </c>
      <c r="AG9" s="155">
        <f t="shared" si="3"/>
        <v>13412698.741221031</v>
      </c>
      <c r="AH9" s="155">
        <f t="shared" si="3"/>
        <v>12631376.484450875</v>
      </c>
    </row>
    <row r="10" spans="1:34">
      <c r="A10" s="141">
        <v>2015</v>
      </c>
      <c r="B10" s="140">
        <v>5183950.4892942244</v>
      </c>
      <c r="C10" s="140">
        <v>3949153.0959620513</v>
      </c>
      <c r="D10" s="140">
        <v>2791590.3876064974</v>
      </c>
      <c r="E10" s="140">
        <v>330390.39910538041</v>
      </c>
      <c r="F10" s="140">
        <v>3413.5329658392184</v>
      </c>
      <c r="G10" s="173">
        <v>0</v>
      </c>
      <c r="H10" s="140">
        <v>89377.543000000005</v>
      </c>
      <c r="I10" s="140">
        <v>83367</v>
      </c>
      <c r="J10" s="173">
        <v>0</v>
      </c>
      <c r="K10" s="140">
        <f t="shared" si="0"/>
        <v>12431242.447933992</v>
      </c>
      <c r="L10" s="165"/>
      <c r="M10" s="142">
        <v>12517575</v>
      </c>
      <c r="N10" s="6">
        <v>12865915.857996104</v>
      </c>
      <c r="O10" s="161">
        <v>12783136.710823184</v>
      </c>
      <c r="P10" s="167"/>
      <c r="Q10" s="7">
        <v>13332773</v>
      </c>
      <c r="AD10" s="141">
        <v>2023</v>
      </c>
      <c r="AE10" s="155">
        <f t="shared" si="1"/>
        <v>13139661.167290527</v>
      </c>
      <c r="AF10" s="155">
        <f t="shared" si="2"/>
        <v>12374244.01191438</v>
      </c>
      <c r="AG10" s="155">
        <f t="shared" si="3"/>
        <v>13481292.357640082</v>
      </c>
      <c r="AH10" s="155">
        <f t="shared" si="3"/>
        <v>12695974.356224153</v>
      </c>
    </row>
    <row r="11" spans="1:34">
      <c r="A11" s="141">
        <v>2016</v>
      </c>
      <c r="B11" s="140">
        <v>5216483.2233824721</v>
      </c>
      <c r="C11" s="140">
        <v>4022311.7025206322</v>
      </c>
      <c r="D11" s="140">
        <v>2720091.4930849541</v>
      </c>
      <c r="E11" s="140">
        <v>318308.12326122902</v>
      </c>
      <c r="F11" s="140">
        <v>4943.6252390291111</v>
      </c>
      <c r="G11" s="173">
        <v>0</v>
      </c>
      <c r="H11" s="140">
        <v>80108</v>
      </c>
      <c r="I11" s="140">
        <v>169037</v>
      </c>
      <c r="J11" s="173">
        <v>0</v>
      </c>
      <c r="K11" s="140">
        <f t="shared" si="0"/>
        <v>12531283.167488316</v>
      </c>
      <c r="L11" s="165"/>
      <c r="M11" s="142">
        <v>12730290</v>
      </c>
      <c r="N11" s="6">
        <v>13052661.125895198</v>
      </c>
      <c r="O11" s="161">
        <v>12871447.909958256</v>
      </c>
      <c r="P11" s="167"/>
      <c r="Q11" s="7">
        <v>13566949</v>
      </c>
      <c r="AD11" s="141">
        <v>2024</v>
      </c>
      <c r="AE11" s="155">
        <f t="shared" si="1"/>
        <v>13215212.998563832</v>
      </c>
      <c r="AF11" s="155">
        <f t="shared" si="2"/>
        <v>12445394.765637783</v>
      </c>
      <c r="AG11" s="155">
        <f t="shared" si="3"/>
        <v>13558808.536526492</v>
      </c>
      <c r="AH11" s="155">
        <f t="shared" si="3"/>
        <v>12768975.029544367</v>
      </c>
    </row>
    <row r="12" spans="1:34">
      <c r="A12" s="8">
        <v>2017</v>
      </c>
      <c r="B12" s="9">
        <v>5112051.2328811632</v>
      </c>
      <c r="C12" s="9">
        <v>4018415.3381057642</v>
      </c>
      <c r="D12" s="9">
        <v>2720010.8076224555</v>
      </c>
      <c r="E12" s="9">
        <v>152515.63974695341</v>
      </c>
      <c r="F12" s="9">
        <v>5814.6841990789235</v>
      </c>
      <c r="G12" s="174">
        <v>0</v>
      </c>
      <c r="H12" s="9">
        <v>65721</v>
      </c>
      <c r="I12" s="9">
        <v>140429.9</v>
      </c>
      <c r="J12" s="174">
        <v>0</v>
      </c>
      <c r="K12" s="9">
        <f t="shared" si="0"/>
        <v>12214958.602555413</v>
      </c>
      <c r="L12" s="10">
        <v>12559651.396353669</v>
      </c>
      <c r="M12" s="11">
        <v>12190561.9</v>
      </c>
      <c r="N12" s="12">
        <v>12482033.742009113</v>
      </c>
      <c r="O12" s="162">
        <v>12553304.696582399</v>
      </c>
      <c r="P12" s="13">
        <v>12886202.332658865</v>
      </c>
      <c r="Q12" s="14">
        <v>12822563</v>
      </c>
      <c r="AD12" s="8">
        <v>2025</v>
      </c>
      <c r="AE12" s="156">
        <f t="shared" si="1"/>
        <v>13297397.882204151</v>
      </c>
      <c r="AF12" s="156">
        <f t="shared" si="2"/>
        <v>12522792.180328181</v>
      </c>
      <c r="AG12" s="156">
        <f t="shared" si="3"/>
        <v>13643130.227141459</v>
      </c>
      <c r="AH12" s="156">
        <f t="shared" si="3"/>
        <v>12848384.777016714</v>
      </c>
    </row>
    <row r="13" spans="1:34">
      <c r="A13" s="141">
        <v>2018</v>
      </c>
      <c r="B13" s="140">
        <v>5217260.1939897677</v>
      </c>
      <c r="C13" s="140">
        <v>4068621.3460048391</v>
      </c>
      <c r="D13" s="140">
        <v>2831772.3355155564</v>
      </c>
      <c r="E13" s="140">
        <v>28622.208641414705</v>
      </c>
      <c r="F13" s="140">
        <v>9218.6233962453953</v>
      </c>
      <c r="G13" s="189">
        <f>[1]ELE!AH5</f>
        <v>25618.724669711413</v>
      </c>
      <c r="H13" s="140">
        <v>55186.237836318563</v>
      </c>
      <c r="I13" s="140">
        <v>42000</v>
      </c>
      <c r="J13" s="178">
        <f>[1]DSM!AH5*-1</f>
        <v>-26385.835279334176</v>
      </c>
      <c r="K13" s="140">
        <f>SUM(B13:J13)</f>
        <v>12251913.83477452</v>
      </c>
      <c r="L13" s="143">
        <v>12492262.597113939</v>
      </c>
      <c r="M13" s="144"/>
      <c r="N13" s="169"/>
      <c r="O13" s="145">
        <f>+K13*1.0277</f>
        <v>12591291.847997775</v>
      </c>
      <c r="P13" s="146">
        <v>12817061.424638901</v>
      </c>
      <c r="Q13" s="16"/>
      <c r="AD13" s="141">
        <v>2026</v>
      </c>
      <c r="AE13" s="155">
        <f t="shared" si="1"/>
        <v>13384035.02138008</v>
      </c>
      <c r="AF13" s="155">
        <f t="shared" si="2"/>
        <v>12604382.495862791</v>
      </c>
      <c r="AG13" s="155">
        <f t="shared" si="3"/>
        <v>13732019.931935962</v>
      </c>
      <c r="AH13" s="155">
        <f t="shared" si="3"/>
        <v>12932096.440755224</v>
      </c>
    </row>
    <row r="14" spans="1:34">
      <c r="A14" s="141">
        <v>2019</v>
      </c>
      <c r="B14" s="140">
        <v>5265417.6597481761</v>
      </c>
      <c r="C14" s="140">
        <v>4111100.3275588974</v>
      </c>
      <c r="D14" s="140">
        <v>2857926.7459667348</v>
      </c>
      <c r="E14" s="140">
        <v>0</v>
      </c>
      <c r="F14" s="140">
        <v>11759.227134585841</v>
      </c>
      <c r="G14" s="176">
        <f>[1]ELE!AH6</f>
        <v>45614.440627214528</v>
      </c>
      <c r="H14" s="140">
        <v>52833.986878232994</v>
      </c>
      <c r="I14" s="140">
        <v>42214.436650409916</v>
      </c>
      <c r="J14" s="178">
        <f>[1]DSM!AH6*-1</f>
        <v>-46407.788990005705</v>
      </c>
      <c r="K14" s="140">
        <f t="shared" si="0"/>
        <v>12340459.035574246</v>
      </c>
      <c r="L14" s="143">
        <v>12628265.670062715</v>
      </c>
      <c r="M14" s="144"/>
      <c r="N14" s="15"/>
      <c r="O14" s="145">
        <f t="shared" ref="O14:O42" si="4">+K14*1.0277</f>
        <v>12682289.750859654</v>
      </c>
      <c r="P14" s="146">
        <v>12956600.577484347</v>
      </c>
      <c r="Q14" s="16"/>
      <c r="AD14" s="141">
        <v>2027</v>
      </c>
      <c r="AE14" s="155">
        <f t="shared" si="1"/>
        <v>13467977.636057965</v>
      </c>
      <c r="AF14" s="155">
        <f t="shared" si="2"/>
        <v>12683435.249491483</v>
      </c>
      <c r="AG14" s="155">
        <f t="shared" si="3"/>
        <v>13818145.054595472</v>
      </c>
      <c r="AH14" s="155">
        <f t="shared" si="3"/>
        <v>13013204.565978263</v>
      </c>
    </row>
    <row r="15" spans="1:34">
      <c r="A15" s="141">
        <v>2020</v>
      </c>
      <c r="B15" s="140">
        <v>5299618.3372716252</v>
      </c>
      <c r="C15" s="140">
        <v>4135274.3032394061</v>
      </c>
      <c r="D15" s="140">
        <v>2867010.5459965775</v>
      </c>
      <c r="E15" s="140">
        <v>0</v>
      </c>
      <c r="F15" s="140">
        <v>15092.004678306006</v>
      </c>
      <c r="G15" s="176">
        <f>[1]ELE!AH7</f>
        <v>71235.022390083657</v>
      </c>
      <c r="H15" s="140">
        <v>52011.355695865925</v>
      </c>
      <c r="I15" s="140">
        <v>42429.968135987423</v>
      </c>
      <c r="J15" s="178">
        <f>[1]DSM!AH7*-1</f>
        <v>-72794.43241599988</v>
      </c>
      <c r="K15" s="140">
        <f t="shared" si="0"/>
        <v>12409877.104991853</v>
      </c>
      <c r="L15" s="143">
        <v>12736367.499989571</v>
      </c>
      <c r="M15" s="144"/>
      <c r="N15" s="15"/>
      <c r="O15" s="145">
        <f t="shared" si="4"/>
        <v>12753630.700800128</v>
      </c>
      <c r="P15" s="146">
        <v>13067513.054989301</v>
      </c>
      <c r="Q15" s="16"/>
      <c r="AD15" s="141">
        <v>2028</v>
      </c>
      <c r="AE15" s="155">
        <f t="shared" si="1"/>
        <v>13547949.555372847</v>
      </c>
      <c r="AF15" s="155">
        <f t="shared" si="2"/>
        <v>12758748.610399673</v>
      </c>
      <c r="AG15" s="155">
        <f t="shared" si="3"/>
        <v>13900196.243812542</v>
      </c>
      <c r="AH15" s="155">
        <f t="shared" si="3"/>
        <v>13090476.074270064</v>
      </c>
    </row>
    <row r="16" spans="1:34">
      <c r="A16" s="141">
        <v>2021</v>
      </c>
      <c r="B16" s="140">
        <v>5323937.0299620442</v>
      </c>
      <c r="C16" s="140">
        <v>4170194.8802230144</v>
      </c>
      <c r="D16" s="140">
        <v>2869539.5657750261</v>
      </c>
      <c r="E16" s="140">
        <v>0</v>
      </c>
      <c r="F16" s="140">
        <v>19218.572163408066</v>
      </c>
      <c r="G16" s="176">
        <f>[1]ELE!AH8</f>
        <v>96847.998180325521</v>
      </c>
      <c r="H16" s="140">
        <v>51124.595504739962</v>
      </c>
      <c r="I16" s="140">
        <v>42646.600046560772</v>
      </c>
      <c r="J16" s="178">
        <f>[1]DSM!AH8*-1</f>
        <v>-99178.463759008446</v>
      </c>
      <c r="K16" s="140">
        <f t="shared" si="0"/>
        <v>12474330.77809611</v>
      </c>
      <c r="L16" s="143">
        <v>12816531.928227406</v>
      </c>
      <c r="M16" s="144"/>
      <c r="N16" s="15"/>
      <c r="O16" s="145">
        <f t="shared" si="4"/>
        <v>12819869.740649372</v>
      </c>
      <c r="P16" s="146">
        <v>13149761.758361319</v>
      </c>
      <c r="Q16" s="16"/>
      <c r="AD16" s="141">
        <v>2029</v>
      </c>
      <c r="AE16" s="155">
        <f t="shared" si="1"/>
        <v>13633724.584244452</v>
      </c>
      <c r="AF16" s="155">
        <f t="shared" si="2"/>
        <v>12839527.035647687</v>
      </c>
      <c r="AG16" s="155">
        <f t="shared" si="3"/>
        <v>13988201.423434809</v>
      </c>
      <c r="AH16" s="155">
        <f t="shared" si="3"/>
        <v>13173354.738574527</v>
      </c>
    </row>
    <row r="17" spans="1:34">
      <c r="A17" s="141">
        <v>2022</v>
      </c>
      <c r="B17" s="140">
        <v>5354491.6202598419</v>
      </c>
      <c r="C17" s="140">
        <v>4202955.0118659809</v>
      </c>
      <c r="D17" s="140">
        <v>2874829.989290779</v>
      </c>
      <c r="E17" s="140">
        <v>0</v>
      </c>
      <c r="F17" s="140">
        <v>24201.15601289098</v>
      </c>
      <c r="G17" s="176">
        <f>[1]ELE!AH9</f>
        <v>122470.74649004806</v>
      </c>
      <c r="H17" s="140">
        <v>51897.14271724123</v>
      </c>
      <c r="I17" s="140">
        <v>42864.338000497817</v>
      </c>
      <c r="J17" s="178">
        <f>[1]DSM!AH9*-1</f>
        <v>-125565.85123187881</v>
      </c>
      <c r="K17" s="140">
        <f t="shared" si="0"/>
        <v>12548144.153405402</v>
      </c>
      <c r="L17" s="143">
        <v>12924754.975221451</v>
      </c>
      <c r="M17" s="144"/>
      <c r="N17" s="15"/>
      <c r="O17" s="145">
        <f t="shared" si="4"/>
        <v>12895727.746454732</v>
      </c>
      <c r="P17" s="146">
        <v>13260798.60457721</v>
      </c>
      <c r="Q17" s="16"/>
      <c r="AD17" s="141">
        <v>2030</v>
      </c>
      <c r="AE17" s="155">
        <f t="shared" si="1"/>
        <v>13724596.131188558</v>
      </c>
      <c r="AF17" s="155">
        <f t="shared" si="2"/>
        <v>12925105.094420293</v>
      </c>
      <c r="AG17" s="155">
        <f t="shared" si="3"/>
        <v>14081435.630599461</v>
      </c>
      <c r="AH17" s="155">
        <f t="shared" si="3"/>
        <v>13261157.826875221</v>
      </c>
    </row>
    <row r="18" spans="1:34">
      <c r="A18" s="141">
        <v>2023</v>
      </c>
      <c r="B18" s="140">
        <v>5392798.4059691634</v>
      </c>
      <c r="C18" s="140">
        <v>4234143.5894933995</v>
      </c>
      <c r="D18" s="140">
        <v>2877344.5006499407</v>
      </c>
      <c r="E18" s="140">
        <v>0</v>
      </c>
      <c r="F18" s="140">
        <v>30086.53288647973</v>
      </c>
      <c r="G18" s="176">
        <f>[1]ELE!AH10</f>
        <v>148047.38749519619</v>
      </c>
      <c r="H18" s="140">
        <v>52679.661876816441</v>
      </c>
      <c r="I18" s="140">
        <v>43083.187644851751</v>
      </c>
      <c r="J18" s="178">
        <f>[1]DSM!AH10*-1</f>
        <v>-151946.21012754249</v>
      </c>
      <c r="K18" s="140">
        <f t="shared" si="0"/>
        <v>12626237.055888304</v>
      </c>
      <c r="L18" s="143">
        <v>13044067.061124239</v>
      </c>
      <c r="M18" s="144"/>
      <c r="N18" s="15"/>
      <c r="O18" s="145">
        <f t="shared" si="4"/>
        <v>12975983.822336411</v>
      </c>
      <c r="P18" s="146">
        <v>13383212.804713469</v>
      </c>
      <c r="Q18" s="16"/>
      <c r="AD18" s="141">
        <v>2031</v>
      </c>
      <c r="AE18" s="155">
        <f t="shared" si="1"/>
        <v>13824730.369684722</v>
      </c>
      <c r="AF18" s="155">
        <f t="shared" si="2"/>
        <v>13019406.270479787</v>
      </c>
      <c r="AG18" s="155">
        <f t="shared" si="3"/>
        <v>14184173.359296525</v>
      </c>
      <c r="AH18" s="155">
        <f t="shared" si="3"/>
        <v>13357910.833512262</v>
      </c>
    </row>
    <row r="19" spans="1:34">
      <c r="A19" s="141">
        <v>2024</v>
      </c>
      <c r="B19" s="140">
        <v>5425593.8195172381</v>
      </c>
      <c r="C19" s="140">
        <v>4261260.0897346083</v>
      </c>
      <c r="D19" s="140">
        <v>2876494.6895912858</v>
      </c>
      <c r="E19" s="140">
        <v>0</v>
      </c>
      <c r="F19" s="140">
        <v>36909.859423135094</v>
      </c>
      <c r="G19" s="176">
        <f>[1]ELE!AH11</f>
        <v>173387.43708033531</v>
      </c>
      <c r="H19" s="140">
        <v>53437.155219251181</v>
      </c>
      <c r="I19" s="140">
        <v>43303.154655507555</v>
      </c>
      <c r="J19" s="178">
        <f>[1]DSM!AH11*-1</f>
        <v>-178341.74826623901</v>
      </c>
      <c r="K19" s="140">
        <f t="shared" si="0"/>
        <v>12692044.45695512</v>
      </c>
      <c r="L19" s="143">
        <v>13158545.297772486</v>
      </c>
      <c r="M19" s="144"/>
      <c r="N19" s="15"/>
      <c r="O19" s="145">
        <f t="shared" si="4"/>
        <v>13043614.088412778</v>
      </c>
      <c r="P19" s="146">
        <v>13500667.47551457</v>
      </c>
      <c r="Q19" s="16"/>
      <c r="AD19" s="141">
        <v>2032</v>
      </c>
      <c r="AE19" s="155">
        <f t="shared" si="1"/>
        <v>13938791.322747931</v>
      </c>
      <c r="AF19" s="155">
        <f t="shared" si="2"/>
        <v>13126822.89618009</v>
      </c>
      <c r="AG19" s="155">
        <f t="shared" si="3"/>
        <v>14301199.897139378</v>
      </c>
      <c r="AH19" s="155">
        <f t="shared" si="3"/>
        <v>13468120.291480772</v>
      </c>
    </row>
    <row r="20" spans="1:34">
      <c r="A20" s="141">
        <v>2025</v>
      </c>
      <c r="B20" s="140">
        <v>5461986.3085858468</v>
      </c>
      <c r="C20" s="140">
        <v>4287442.5767878722</v>
      </c>
      <c r="D20" s="140">
        <v>2877084.7718772804</v>
      </c>
      <c r="E20" s="140">
        <v>0</v>
      </c>
      <c r="F20" s="140">
        <v>44743.408056327658</v>
      </c>
      <c r="G20" s="176">
        <f>[1]ELE!AH12</f>
        <v>192734.61995633121</v>
      </c>
      <c r="H20" s="140">
        <v>54165.701448123407</v>
      </c>
      <c r="I20" s="140">
        <v>43524.244737329209</v>
      </c>
      <c r="J20" s="178">
        <f>[1]DSM!AH12*-1</f>
        <v>-204729.04184665871</v>
      </c>
      <c r="K20" s="140">
        <f t="shared" si="0"/>
        <v>12756952.589602454</v>
      </c>
      <c r="L20" s="143">
        <v>13267347.494175574</v>
      </c>
      <c r="M20" s="144"/>
      <c r="N20" s="15"/>
      <c r="O20" s="145">
        <f t="shared" si="4"/>
        <v>13110320.176334443</v>
      </c>
      <c r="P20" s="146">
        <v>13612298.529024139</v>
      </c>
      <c r="Q20" s="16"/>
      <c r="AD20" s="141">
        <v>2033</v>
      </c>
      <c r="AE20" s="155">
        <f t="shared" si="1"/>
        <v>14063246.928563366</v>
      </c>
      <c r="AF20" s="155">
        <f t="shared" si="2"/>
        <v>13244028.660880061</v>
      </c>
      <c r="AG20" s="155">
        <f t="shared" si="3"/>
        <v>14428891.348706014</v>
      </c>
      <c r="AH20" s="155">
        <f t="shared" si="3"/>
        <v>13588373.406062942</v>
      </c>
    </row>
    <row r="21" spans="1:34">
      <c r="A21" s="141">
        <v>2026</v>
      </c>
      <c r="B21" s="140">
        <v>5506946.6809873376</v>
      </c>
      <c r="C21" s="140">
        <v>4313769.283106328</v>
      </c>
      <c r="D21" s="140">
        <v>2882142.4430038622</v>
      </c>
      <c r="E21" s="140">
        <v>0</v>
      </c>
      <c r="F21" s="140">
        <v>53669.315941136738</v>
      </c>
      <c r="G21" s="176">
        <f>[1]ELE!AH13</f>
        <v>206284.80118718627</v>
      </c>
      <c r="H21" s="140">
        <v>54862.120733622316</v>
      </c>
      <c r="I21" s="140">
        <v>43746.463624307646</v>
      </c>
      <c r="J21" s="178">
        <f>[1]DSM!AH13*-1</f>
        <v>-231117.22648297367</v>
      </c>
      <c r="K21" s="140">
        <f t="shared" si="0"/>
        <v>12830303.882100808</v>
      </c>
      <c r="L21" s="143">
        <v>13374469.16482749</v>
      </c>
      <c r="M21" s="144"/>
      <c r="N21" s="15"/>
      <c r="O21" s="145">
        <f t="shared" si="4"/>
        <v>13185703.299635001</v>
      </c>
      <c r="P21" s="146">
        <v>13722205.363113005</v>
      </c>
      <c r="Q21" s="16"/>
      <c r="AD21" s="141">
        <v>2034</v>
      </c>
      <c r="AE21" s="155">
        <f t="shared" si="1"/>
        <v>14195221.323196832</v>
      </c>
      <c r="AF21" s="155">
        <f t="shared" si="2"/>
        <v>13368315.22669993</v>
      </c>
      <c r="AG21" s="155">
        <f t="shared" si="3"/>
        <v>14564297.07759995</v>
      </c>
      <c r="AH21" s="155">
        <f t="shared" si="3"/>
        <v>13715891.422594128</v>
      </c>
    </row>
    <row r="22" spans="1:34">
      <c r="A22" s="8">
        <v>2027</v>
      </c>
      <c r="B22" s="9">
        <v>5557862.1084855534</v>
      </c>
      <c r="C22" s="9">
        <v>4339290.4377795914</v>
      </c>
      <c r="D22" s="9">
        <v>2891438.3095495123</v>
      </c>
      <c r="E22" s="9">
        <v>0</v>
      </c>
      <c r="F22" s="9">
        <v>63754.62343712055</v>
      </c>
      <c r="G22" s="190">
        <f>[1]ELE!AH14</f>
        <v>215754.65893517903</v>
      </c>
      <c r="H22" s="9">
        <v>55524.075176991842</v>
      </c>
      <c r="I22" s="9">
        <v>43969.81707970945</v>
      </c>
      <c r="J22" s="179">
        <f>[1]DSM!AH14*-1</f>
        <v>-257498.99917749045</v>
      </c>
      <c r="K22" s="9">
        <f t="shared" si="0"/>
        <v>12910095.031266166</v>
      </c>
      <c r="L22" s="10">
        <v>13481920.701726623</v>
      </c>
      <c r="M22" s="17"/>
      <c r="N22" s="18"/>
      <c r="O22" s="19">
        <f t="shared" si="4"/>
        <v>13267704.66363224</v>
      </c>
      <c r="P22" s="13">
        <v>13832450.639971515</v>
      </c>
      <c r="Q22" s="20"/>
      <c r="AD22" s="141">
        <v>2035</v>
      </c>
      <c r="AE22" s="155">
        <f t="shared" si="1"/>
        <v>14338315.138054438</v>
      </c>
      <c r="AF22" s="155">
        <f t="shared" si="2"/>
        <v>13503073.479526993</v>
      </c>
      <c r="AG22" s="155">
        <f t="shared" si="3"/>
        <v>14711111.331643853</v>
      </c>
      <c r="AH22" s="155">
        <f t="shared" si="3"/>
        <v>13854153.389994696</v>
      </c>
    </row>
    <row r="23" spans="1:34" ht="15" customHeight="1">
      <c r="A23" s="141">
        <v>2028</v>
      </c>
      <c r="B23" s="140">
        <v>5617685.0972478762</v>
      </c>
      <c r="C23" s="140">
        <v>4365470.1398648033</v>
      </c>
      <c r="D23" s="140">
        <v>2897092.4885272295</v>
      </c>
      <c r="E23" s="140">
        <v>0</v>
      </c>
      <c r="F23" s="140">
        <v>75076.686434982155</v>
      </c>
      <c r="G23" s="176">
        <f>[1]ELE!AH15</f>
        <v>222405.36134813141</v>
      </c>
      <c r="H23" s="140">
        <v>56176.024547936839</v>
      </c>
      <c r="I23" s="140">
        <v>44194.310896226343</v>
      </c>
      <c r="J23" s="178">
        <f>[1]DSM!AH15*-1</f>
        <v>-283891.35024575022</v>
      </c>
      <c r="K23" s="140">
        <f t="shared" si="0"/>
        <v>12994208.758621436</v>
      </c>
      <c r="L23" s="143">
        <v>13590287.599914858</v>
      </c>
      <c r="M23" s="144"/>
      <c r="N23" s="15"/>
      <c r="O23" s="145">
        <f t="shared" si="4"/>
        <v>13354148.34123525</v>
      </c>
      <c r="P23" s="146">
        <v>13943635.077512644</v>
      </c>
      <c r="Q23" s="16"/>
      <c r="AD23" s="141">
        <v>2036</v>
      </c>
      <c r="AE23" s="155">
        <f t="shared" si="1"/>
        <v>14490036.167411324</v>
      </c>
      <c r="AF23" s="155">
        <f t="shared" si="2"/>
        <v>13645956.390668917</v>
      </c>
      <c r="AG23" s="155">
        <f t="shared" si="3"/>
        <v>14866777.107764019</v>
      </c>
      <c r="AH23" s="155">
        <f t="shared" si="3"/>
        <v>14000751.256826309</v>
      </c>
    </row>
    <row r="24" spans="1:34">
      <c r="A24" s="141">
        <v>2029</v>
      </c>
      <c r="B24" s="140">
        <v>5678775.9363018954</v>
      </c>
      <c r="C24" s="140">
        <v>4390551.103146486</v>
      </c>
      <c r="D24" s="140">
        <v>2900644.8173585529</v>
      </c>
      <c r="E24" s="140">
        <v>0</v>
      </c>
      <c r="F24" s="140">
        <v>87732.701887537158</v>
      </c>
      <c r="G24" s="176">
        <f>[1]ELE!AH16</f>
        <v>227037.19184623146</v>
      </c>
      <c r="H24" s="140">
        <v>56816.291772704353</v>
      </c>
      <c r="I24" s="140">
        <v>44419.950896125418</v>
      </c>
      <c r="J24" s="178">
        <f>[1]DSM!AH16*-1</f>
        <v>-310271.55043480778</v>
      </c>
      <c r="K24" s="140">
        <f t="shared" si="0"/>
        <v>13075706.442774724</v>
      </c>
      <c r="L24" s="143">
        <v>13697213.682460705</v>
      </c>
      <c r="M24" s="144"/>
      <c r="N24" s="15"/>
      <c r="O24" s="145">
        <f t="shared" si="4"/>
        <v>13437903.511239585</v>
      </c>
      <c r="P24" s="146">
        <v>14053341.238204684</v>
      </c>
      <c r="Q24" s="16"/>
      <c r="R24" s="21" t="s">
        <v>11</v>
      </c>
      <c r="S24" s="22"/>
      <c r="AD24" s="141">
        <v>2037</v>
      </c>
      <c r="AE24" s="155">
        <f t="shared" si="1"/>
        <v>14652500.989755413</v>
      </c>
      <c r="AF24" s="155">
        <f t="shared" si="2"/>
        <v>13798957.242779369</v>
      </c>
      <c r="AG24" s="155">
        <f t="shared" si="3"/>
        <v>15033466.015489053</v>
      </c>
      <c r="AH24" s="155">
        <f t="shared" si="3"/>
        <v>14157730.131091632</v>
      </c>
    </row>
    <row r="25" spans="1:34">
      <c r="A25" s="141">
        <v>2030</v>
      </c>
      <c r="B25" s="140">
        <v>5739522.4869558867</v>
      </c>
      <c r="C25" s="140">
        <v>4414673.434401257</v>
      </c>
      <c r="D25" s="140">
        <v>2901610.6596495938</v>
      </c>
      <c r="E25" s="140">
        <v>0</v>
      </c>
      <c r="F25" s="140">
        <v>101806.19642204102</v>
      </c>
      <c r="G25" s="176">
        <f>[1]ELE!AH17</f>
        <v>230311.13167006499</v>
      </c>
      <c r="H25" s="140">
        <v>57447.10739444194</v>
      </c>
      <c r="I25" s="140">
        <v>44646.742931400135</v>
      </c>
      <c r="J25" s="178">
        <f>[1]DSM!AH17*-1</f>
        <v>-336668.67653842462</v>
      </c>
      <c r="K25" s="140">
        <f t="shared" si="0"/>
        <v>13153349.08288626</v>
      </c>
      <c r="L25" s="143">
        <v>13802556.49505027</v>
      </c>
      <c r="M25" s="144"/>
      <c r="N25" s="15"/>
      <c r="O25" s="145">
        <f t="shared" si="4"/>
        <v>13517696.852482211</v>
      </c>
      <c r="P25" s="146">
        <v>14161422.963921577</v>
      </c>
      <c r="Q25" s="16"/>
      <c r="R25" s="21" t="s">
        <v>12</v>
      </c>
      <c r="S25" s="22" t="s">
        <v>13</v>
      </c>
      <c r="AD25" s="141">
        <v>2038</v>
      </c>
      <c r="AE25" s="155">
        <f t="shared" si="1"/>
        <v>14827544.717550175</v>
      </c>
      <c r="AF25" s="155">
        <f t="shared" si="2"/>
        <v>13963804.24856667</v>
      </c>
      <c r="AG25" s="155">
        <f t="shared" si="3"/>
        <v>15213060.880206481</v>
      </c>
      <c r="AH25" s="155">
        <f t="shared" si="3"/>
        <v>14326863.159029404</v>
      </c>
    </row>
    <row r="26" spans="1:34">
      <c r="A26" s="141">
        <v>2031</v>
      </c>
      <c r="B26" s="140">
        <v>5803564.945764631</v>
      </c>
      <c r="C26" s="140">
        <v>4438602.3789285272</v>
      </c>
      <c r="D26" s="140">
        <v>2904615.0486510633</v>
      </c>
      <c r="E26" s="140">
        <v>0</v>
      </c>
      <c r="F26" s="140">
        <v>117370.97542751874</v>
      </c>
      <c r="G26" s="176">
        <f>[1]ELE!AH18</f>
        <v>232583.84961767739</v>
      </c>
      <c r="H26" s="140">
        <v>58067.4322804533</v>
      </c>
      <c r="I26" s="140">
        <v>44874.692883922085</v>
      </c>
      <c r="J26" s="178">
        <f>[1]DSM!AH18*-1</f>
        <v>-363053.51360772422</v>
      </c>
      <c r="K26" s="140">
        <f t="shared" si="0"/>
        <v>13236625.809946069</v>
      </c>
      <c r="L26" s="143">
        <v>13908491.347032636</v>
      </c>
      <c r="M26" s="144"/>
      <c r="N26" s="15"/>
      <c r="O26" s="145">
        <f t="shared" si="4"/>
        <v>13603280.344881576</v>
      </c>
      <c r="P26" s="146">
        <v>14270112.122055486</v>
      </c>
      <c r="Q26" s="16"/>
      <c r="R26" s="21" t="s">
        <v>14</v>
      </c>
      <c r="S26" s="22" t="s">
        <v>16</v>
      </c>
      <c r="AD26" s="141">
        <v>2039</v>
      </c>
      <c r="AE26" s="155">
        <f t="shared" si="1"/>
        <v>15009837.07871083</v>
      </c>
      <c r="AF26" s="155">
        <f t="shared" si="2"/>
        <v>14135477.637232529</v>
      </c>
      <c r="AG26" s="155">
        <f t="shared" si="3"/>
        <v>15400092.842757313</v>
      </c>
      <c r="AH26" s="155">
        <f t="shared" si="3"/>
        <v>14503000.055800576</v>
      </c>
    </row>
    <row r="27" spans="1:34" ht="15" customHeight="1">
      <c r="A27" s="141">
        <v>2032</v>
      </c>
      <c r="B27" s="140">
        <v>5872631.1755797341</v>
      </c>
      <c r="C27" s="140">
        <v>4462153.7197878752</v>
      </c>
      <c r="D27" s="140">
        <v>2907065.7193541448</v>
      </c>
      <c r="E27" s="140">
        <v>0</v>
      </c>
      <c r="F27" s="140">
        <v>134502.62414065644</v>
      </c>
      <c r="G27" s="176">
        <f>[1]ELE!AH19</f>
        <v>234156.72590112867</v>
      </c>
      <c r="H27" s="140">
        <v>58665.695340455219</v>
      </c>
      <c r="I27" s="140">
        <v>45103.806665593562</v>
      </c>
      <c r="J27" s="178">
        <f>[1]DSM!AH19*-1</f>
        <v>-389428.85396516195</v>
      </c>
      <c r="K27" s="140">
        <f t="shared" si="0"/>
        <v>13324850.612804426</v>
      </c>
      <c r="L27" s="143">
        <v>14015611.720533282</v>
      </c>
      <c r="M27" s="144"/>
      <c r="N27" s="15"/>
      <c r="O27" s="145">
        <f t="shared" si="4"/>
        <v>13693948.974779109</v>
      </c>
      <c r="P27" s="146">
        <v>14380017.625267148</v>
      </c>
      <c r="Q27" s="16"/>
      <c r="R27" s="21" t="s">
        <v>15</v>
      </c>
      <c r="S27" s="139" t="s">
        <v>97</v>
      </c>
      <c r="AD27" s="141">
        <v>2040</v>
      </c>
      <c r="AE27" s="155">
        <f t="shared" si="1"/>
        <v>15199941.684720064</v>
      </c>
      <c r="AF27" s="155">
        <f t="shared" si="2"/>
        <v>14314508.188522777</v>
      </c>
      <c r="AG27" s="155">
        <f t="shared" si="3"/>
        <v>15595140.168522786</v>
      </c>
      <c r="AH27" s="155">
        <f t="shared" si="3"/>
        <v>14686685.401424369</v>
      </c>
    </row>
    <row r="28" spans="1:34">
      <c r="A28" s="141">
        <v>2033</v>
      </c>
      <c r="B28" s="140">
        <v>5946948.5976546146</v>
      </c>
      <c r="C28" s="140">
        <v>4484684.2391194236</v>
      </c>
      <c r="D28" s="140">
        <v>2913155.5892365789</v>
      </c>
      <c r="E28" s="140">
        <v>0</v>
      </c>
      <c r="F28" s="140">
        <v>153243.75900880952</v>
      </c>
      <c r="G28" s="176">
        <f>[1]ELE!AH20</f>
        <v>235281.56126459912</v>
      </c>
      <c r="H28" s="140">
        <v>59241.209318714478</v>
      </c>
      <c r="I28" s="140">
        <v>45334.090218500853</v>
      </c>
      <c r="J28" s="178">
        <f>[1]DSM!AH20*-1</f>
        <v>-415820.72573898482</v>
      </c>
      <c r="K28" s="140">
        <f t="shared" si="0"/>
        <v>13422068.320082255</v>
      </c>
      <c r="L28" s="143">
        <v>14125193.156709241</v>
      </c>
      <c r="M28" s="144"/>
      <c r="N28" s="15"/>
      <c r="O28" s="145">
        <f t="shared" si="4"/>
        <v>13793859.612548534</v>
      </c>
      <c r="P28" s="146">
        <v>14492448.178783681</v>
      </c>
      <c r="Q28" s="16"/>
      <c r="R28" s="21" t="s">
        <v>17</v>
      </c>
      <c r="S28" s="22" t="s">
        <v>101</v>
      </c>
      <c r="AD28" s="141">
        <v>2041</v>
      </c>
      <c r="AE28" s="155">
        <f t="shared" si="1"/>
        <v>15401589.36654556</v>
      </c>
      <c r="AF28" s="155">
        <f t="shared" si="2"/>
        <v>14504409.403445819</v>
      </c>
      <c r="AG28" s="155">
        <f t="shared" si="3"/>
        <v>15802030.690075744</v>
      </c>
      <c r="AH28" s="155">
        <f t="shared" si="3"/>
        <v>14881524.047935411</v>
      </c>
    </row>
    <row r="29" spans="1:34">
      <c r="A29" s="141">
        <v>2034</v>
      </c>
      <c r="B29" s="140">
        <v>6029662.1064670598</v>
      </c>
      <c r="C29" s="140">
        <v>4505462.9685418038</v>
      </c>
      <c r="D29" s="140">
        <v>2924791.6988157574</v>
      </c>
      <c r="E29" s="140">
        <v>0</v>
      </c>
      <c r="F29" s="140">
        <v>173683.80618522328</v>
      </c>
      <c r="G29" s="176">
        <f>[1]ELE!AH21</f>
        <v>236037.20689764799</v>
      </c>
      <c r="H29" s="140">
        <v>59795.169362834065</v>
      </c>
      <c r="I29" s="140">
        <v>45565.549515068378</v>
      </c>
      <c r="J29" s="178">
        <f>[1]DSM!AH21*-1</f>
        <v>-442191.39632138418</v>
      </c>
      <c r="K29" s="140">
        <f t="shared" si="0"/>
        <v>13532807.10946401</v>
      </c>
      <c r="L29" s="143">
        <v>14243384.543151442</v>
      </c>
      <c r="M29" s="144"/>
      <c r="N29" s="15"/>
      <c r="O29" s="145">
        <f t="shared" si="4"/>
        <v>13907665.866396165</v>
      </c>
      <c r="P29" s="146">
        <v>14613712.54127338</v>
      </c>
      <c r="Q29" s="16"/>
      <c r="R29" s="186" t="s">
        <v>18</v>
      </c>
      <c r="S29" s="187" t="s">
        <v>115</v>
      </c>
      <c r="T29" s="188"/>
      <c r="U29" s="188"/>
      <c r="V29" s="188"/>
      <c r="W29" s="188"/>
      <c r="X29" s="188"/>
      <c r="Y29" s="188"/>
      <c r="Z29" s="188"/>
      <c r="AA29" s="188"/>
      <c r="AB29" s="188"/>
      <c r="AD29" s="141">
        <v>2042</v>
      </c>
      <c r="AE29" s="155">
        <f t="shared" si="1"/>
        <v>15610993.556052139</v>
      </c>
      <c r="AF29" s="155">
        <f t="shared" si="2"/>
        <v>14701615.290651044</v>
      </c>
      <c r="AG29" s="155">
        <f t="shared" si="3"/>
        <v>16016879.388509495</v>
      </c>
      <c r="AH29" s="155">
        <f t="shared" si="3"/>
        <v>15083857.288207971</v>
      </c>
    </row>
    <row r="30" spans="1:34">
      <c r="A30" s="141">
        <v>2035</v>
      </c>
      <c r="B30" s="140">
        <v>6120249.504945348</v>
      </c>
      <c r="C30" s="140">
        <v>4524819.6059471052</v>
      </c>
      <c r="D30" s="140">
        <v>2938524.8236709442</v>
      </c>
      <c r="E30" s="140">
        <v>0</v>
      </c>
      <c r="F30" s="140">
        <v>195890.96120802552</v>
      </c>
      <c r="G30" s="176">
        <f>[1]ELE!AH22</f>
        <v>236600.68900418168</v>
      </c>
      <c r="H30" s="140">
        <v>60342.451549971389</v>
      </c>
      <c r="I30" s="140">
        <v>45798.190558213581</v>
      </c>
      <c r="J30" s="178">
        <f>[1]DSM!AH22*-1</f>
        <v>-468588.43216207367</v>
      </c>
      <c r="K30" s="140">
        <f t="shared" si="0"/>
        <v>13653637.794721713</v>
      </c>
      <c r="L30" s="143">
        <v>14380012.192083819</v>
      </c>
      <c r="M30" s="144"/>
      <c r="N30" s="15"/>
      <c r="O30" s="145">
        <f t="shared" si="4"/>
        <v>14031843.561635505</v>
      </c>
      <c r="P30" s="146">
        <v>14753892.509077998</v>
      </c>
      <c r="Q30" s="16"/>
      <c r="R30" s="21" t="s">
        <v>19</v>
      </c>
      <c r="S30" s="22" t="s">
        <v>113</v>
      </c>
      <c r="AD30" s="141">
        <v>2043</v>
      </c>
      <c r="AE30" s="155">
        <f t="shared" si="1"/>
        <v>15836556.54945742</v>
      </c>
      <c r="AF30" s="155">
        <f t="shared" si="2"/>
        <v>14914038.692207471</v>
      </c>
      <c r="AG30" s="155">
        <f t="shared" si="3"/>
        <v>16248307.019743312</v>
      </c>
      <c r="AH30" s="155">
        <f t="shared" si="3"/>
        <v>15301803.698204866</v>
      </c>
    </row>
    <row r="31" spans="1:34" ht="15" customHeight="1">
      <c r="A31" s="141">
        <v>2036</v>
      </c>
      <c r="B31" s="140">
        <v>6217636.8229589406</v>
      </c>
      <c r="C31" s="140">
        <v>4542813.9913175153</v>
      </c>
      <c r="D31" s="140">
        <v>2952425.2872116021</v>
      </c>
      <c r="E31" s="140">
        <v>0</v>
      </c>
      <c r="F31" s="140">
        <v>219962.07906215353</v>
      </c>
      <c r="G31" s="176">
        <f>[1]ELE!AH23</f>
        <v>237014.35817917858</v>
      </c>
      <c r="H31" s="140">
        <v>60880.394483507946</v>
      </c>
      <c r="I31" s="140">
        <v>46032.019381502585</v>
      </c>
      <c r="J31" s="178">
        <f>[1]DSM!AH23*-1</f>
        <v>-494996.6776460199</v>
      </c>
      <c r="K31" s="140">
        <f t="shared" si="0"/>
        <v>13781768.274948381</v>
      </c>
      <c r="L31" s="143">
        <v>14533202.318071298</v>
      </c>
      <c r="M31" s="144"/>
      <c r="N31" s="15"/>
      <c r="O31" s="145">
        <f t="shared" si="4"/>
        <v>14163523.256164452</v>
      </c>
      <c r="P31" s="146">
        <v>14911065.578341153</v>
      </c>
      <c r="Q31" s="16"/>
      <c r="R31" s="151" t="s">
        <v>20</v>
      </c>
      <c r="S31" s="22" t="s">
        <v>103</v>
      </c>
      <c r="AD31" s="141">
        <v>2044</v>
      </c>
      <c r="AE31" s="155">
        <f t="shared" si="1"/>
        <v>16074722.197908662</v>
      </c>
      <c r="AF31" s="155">
        <f t="shared" si="2"/>
        <v>15138330.613564469</v>
      </c>
      <c r="AG31" s="155">
        <f t="shared" si="3"/>
        <v>16492664.975054288</v>
      </c>
      <c r="AH31" s="155">
        <f t="shared" si="3"/>
        <v>15531927.209517146</v>
      </c>
    </row>
    <row r="32" spans="1:34" ht="15.75" thickBot="1">
      <c r="A32" s="141">
        <v>2037</v>
      </c>
      <c r="B32" s="140">
        <v>6323506.1415026393</v>
      </c>
      <c r="C32" s="140">
        <v>4560267.7495703222</v>
      </c>
      <c r="D32" s="140">
        <v>2967416.4657728574</v>
      </c>
      <c r="E32" s="140">
        <v>0</v>
      </c>
      <c r="F32" s="140">
        <v>245937.45517788175</v>
      </c>
      <c r="G32" s="176">
        <f>[1]ELE!AH24</f>
        <v>237269.41610352497</v>
      </c>
      <c r="H32" s="140">
        <v>61404.724386668837</v>
      </c>
      <c r="I32" s="140">
        <v>46267.042049306721</v>
      </c>
      <c r="J32" s="178">
        <f>[1]DSM!AH24*-1</f>
        <v>-521374.68577249057</v>
      </c>
      <c r="K32" s="140">
        <f t="shared" si="0"/>
        <v>13920694.308790715</v>
      </c>
      <c r="L32" s="143">
        <v>14698975.049519002</v>
      </c>
      <c r="M32" s="144"/>
      <c r="N32" s="15"/>
      <c r="O32" s="145">
        <f t="shared" si="4"/>
        <v>14306297.541144218</v>
      </c>
      <c r="P32" s="146">
        <v>15081148.400806496</v>
      </c>
      <c r="Q32" s="16"/>
      <c r="R32" s="21" t="s">
        <v>96</v>
      </c>
      <c r="S32" s="22" t="s">
        <v>112</v>
      </c>
      <c r="AD32" s="23">
        <v>2045</v>
      </c>
      <c r="AE32" s="155">
        <f t="shared" si="1"/>
        <v>16326944.855726201</v>
      </c>
      <c r="AF32" s="155">
        <f t="shared" si="2"/>
        <v>15375860.689373218</v>
      </c>
      <c r="AG32" s="155">
        <f t="shared" si="3"/>
        <v>16751445.421975082</v>
      </c>
      <c r="AH32" s="155">
        <f t="shared" si="3"/>
        <v>15775633.067296922</v>
      </c>
    </row>
    <row r="33" spans="1:34" ht="15.75" thickTop="1">
      <c r="A33" s="141">
        <v>2038</v>
      </c>
      <c r="B33" s="140">
        <v>6435292.3261099216</v>
      </c>
      <c r="C33" s="140">
        <v>4578356.3238370456</v>
      </c>
      <c r="D33" s="140">
        <v>2982332.1729918793</v>
      </c>
      <c r="E33" s="140">
        <v>0</v>
      </c>
      <c r="F33" s="140">
        <v>273903.93410220405</v>
      </c>
      <c r="G33" s="176">
        <f>[1]ELE!AH25</f>
        <v>237442.70235174868</v>
      </c>
      <c r="H33" s="140">
        <v>61916.217492388503</v>
      </c>
      <c r="I33" s="140">
        <v>46503.264656959771</v>
      </c>
      <c r="J33" s="178">
        <f>[1]DSM!AH25*-1</f>
        <v>-547750.66250202607</v>
      </c>
      <c r="K33" s="140">
        <f t="shared" si="0"/>
        <v>14067996.279040121</v>
      </c>
      <c r="L33" s="143">
        <v>14867020.968383031</v>
      </c>
      <c r="M33" s="144"/>
      <c r="N33" s="15"/>
      <c r="O33" s="145">
        <f t="shared" si="4"/>
        <v>14457679.775969533</v>
      </c>
      <c r="P33" s="146">
        <v>15253563.51356099</v>
      </c>
      <c r="Q33" s="16"/>
      <c r="R33" s="21" t="s">
        <v>100</v>
      </c>
      <c r="S33" s="22" t="s">
        <v>108</v>
      </c>
      <c r="AD33" s="31" t="s">
        <v>87</v>
      </c>
      <c r="AE33" s="32">
        <f>(AE12/AE3)^(1/($AD$12-$AD$3))-1</f>
        <v>5.8310916461485895E-3</v>
      </c>
      <c r="AF33" s="32">
        <f>(AF12/AF3)^(1/($AD$12-$AD$3))-1</f>
        <v>5.8310916461485895E-3</v>
      </c>
      <c r="AG33" s="32">
        <f>(AG12/AG3)^(1/($AD$12-$AD$3))-1</f>
        <v>5.8310916461485895E-3</v>
      </c>
      <c r="AH33" s="32">
        <f>(AH12/AH3)^(1/($AD$12-$AD$3))-1</f>
        <v>5.8310916461485895E-3</v>
      </c>
    </row>
    <row r="34" spans="1:34" ht="15" customHeight="1">
      <c r="A34" s="141">
        <v>2039</v>
      </c>
      <c r="B34" s="140">
        <v>6551964.5139438454</v>
      </c>
      <c r="C34" s="140">
        <v>4596812.9630757337</v>
      </c>
      <c r="D34" s="140">
        <v>3000369.9821850834</v>
      </c>
      <c r="E34" s="140">
        <v>0</v>
      </c>
      <c r="F34" s="140">
        <v>303987.99319047452</v>
      </c>
      <c r="G34" s="176">
        <f>[1]ELE!AH26</f>
        <v>237578.40204376643</v>
      </c>
      <c r="H34" s="140">
        <v>62415.372375932762</v>
      </c>
      <c r="I34" s="140">
        <v>46740.693330916059</v>
      </c>
      <c r="J34" s="178">
        <f>[1]DSM!AH26*-1</f>
        <v>-574140.80387836392</v>
      </c>
      <c r="K34" s="140">
        <f t="shared" si="0"/>
        <v>14225729.116267391</v>
      </c>
      <c r="L34" s="143">
        <v>15036155.205597715</v>
      </c>
      <c r="M34" s="144"/>
      <c r="N34" s="15"/>
      <c r="O34" s="145">
        <f t="shared" si="4"/>
        <v>14619781.812787998</v>
      </c>
      <c r="P34" s="146">
        <v>15427095.240943257</v>
      </c>
      <c r="Q34" s="16"/>
      <c r="R34" s="21"/>
    </row>
    <row r="35" spans="1:34">
      <c r="A35" s="141">
        <v>2040</v>
      </c>
      <c r="B35" s="140">
        <v>6673628.6691021984</v>
      </c>
      <c r="C35" s="140">
        <v>4616228.7695225039</v>
      </c>
      <c r="D35" s="140">
        <v>3022505.9684603093</v>
      </c>
      <c r="E35" s="140">
        <v>0</v>
      </c>
      <c r="F35" s="140">
        <v>336287.03646674112</v>
      </c>
      <c r="G35" s="176">
        <f>[1]ELE!AH27</f>
        <v>237648.65591560752</v>
      </c>
      <c r="H35" s="140">
        <v>62905.124040098039</v>
      </c>
      <c r="I35" s="140">
        <v>46979.334228909363</v>
      </c>
      <c r="J35" s="178">
        <f>[1]DSM!AH27*-1</f>
        <v>-600509.07467794593</v>
      </c>
      <c r="K35" s="140">
        <f t="shared" si="0"/>
        <v>14395674.483058423</v>
      </c>
      <c r="L35" s="143">
        <v>15214859.544255557</v>
      </c>
      <c r="M35" s="144"/>
      <c r="N35" s="15"/>
      <c r="O35" s="145">
        <f t="shared" si="4"/>
        <v>14794434.666239142</v>
      </c>
      <c r="P35" s="146">
        <v>15610445.892406201</v>
      </c>
      <c r="Q35" s="16"/>
      <c r="R35" s="21"/>
    </row>
    <row r="36" spans="1:34">
      <c r="A36" s="141">
        <v>2041</v>
      </c>
      <c r="B36" s="140">
        <v>6798546.5524531035</v>
      </c>
      <c r="C36" s="140">
        <v>4635999.6999039529</v>
      </c>
      <c r="D36" s="140">
        <v>3045796.2259180713</v>
      </c>
      <c r="E36" s="140">
        <v>0</v>
      </c>
      <c r="F36" s="140">
        <v>370890.28815852432</v>
      </c>
      <c r="G36" s="176">
        <f>[1]ELE!AH28</f>
        <v>237747.3513498691</v>
      </c>
      <c r="H36" s="140">
        <v>63383.544610767283</v>
      </c>
      <c r="I36" s="140">
        <v>47219.193540112581</v>
      </c>
      <c r="J36" s="178">
        <f>[1]DSM!AH28*-1</f>
        <v>-626925.49796272174</v>
      </c>
      <c r="K36" s="140">
        <f t="shared" si="0"/>
        <v>14572657.357971679</v>
      </c>
      <c r="L36" s="143">
        <v>15400755.50492022</v>
      </c>
      <c r="M36" s="144"/>
      <c r="N36" s="15"/>
      <c r="O36" s="145">
        <f t="shared" si="4"/>
        <v>14976319.966787497</v>
      </c>
      <c r="P36" s="146">
        <v>15801175.148048146</v>
      </c>
      <c r="Q36" s="16"/>
    </row>
    <row r="37" spans="1:34">
      <c r="A37" s="141">
        <v>2042</v>
      </c>
      <c r="B37" s="140">
        <v>6926789.6773545789</v>
      </c>
      <c r="C37" s="140">
        <v>4656329.3106414434</v>
      </c>
      <c r="D37" s="140">
        <v>3070428.3689715536</v>
      </c>
      <c r="E37" s="140">
        <v>0</v>
      </c>
      <c r="F37" s="140">
        <v>407884.53197861987</v>
      </c>
      <c r="G37" s="176">
        <f>[1]ELE!AH29</f>
        <v>237791.47550993596</v>
      </c>
      <c r="H37" s="140">
        <v>63853.114857563727</v>
      </c>
      <c r="I37" s="140">
        <v>47460.277485298277</v>
      </c>
      <c r="J37" s="178">
        <f>[1]DSM!AH29*-1</f>
        <v>-653311.82017757359</v>
      </c>
      <c r="K37" s="140">
        <f t="shared" si="0"/>
        <v>14757224.93662142</v>
      </c>
      <c r="L37" s="143">
        <v>15590945.930527363</v>
      </c>
      <c r="M37" s="144"/>
      <c r="N37" s="15"/>
      <c r="O37" s="145">
        <f t="shared" si="4"/>
        <v>15166000.067365834</v>
      </c>
      <c r="P37" s="146">
        <v>15996310.524721075</v>
      </c>
      <c r="Q37" s="16"/>
    </row>
    <row r="38" spans="1:34">
      <c r="A38" s="141">
        <v>2043</v>
      </c>
      <c r="B38" s="140">
        <v>7057637.4972117981</v>
      </c>
      <c r="C38" s="140">
        <v>4678336.3778911298</v>
      </c>
      <c r="D38" s="140">
        <v>3099514.0245415699</v>
      </c>
      <c r="E38" s="140">
        <v>0</v>
      </c>
      <c r="F38" s="140">
        <v>447369.61158701585</v>
      </c>
      <c r="G38" s="176">
        <f>[1]ELE!AH30</f>
        <v>237818.87678539485</v>
      </c>
      <c r="H38" s="140">
        <v>64315.386725838231</v>
      </c>
      <c r="I38" s="140">
        <v>47702.592317000002</v>
      </c>
      <c r="J38" s="178">
        <f>[1]DSM!AH30*-1</f>
        <v>-679694.98206405737</v>
      </c>
      <c r="K38" s="140">
        <f t="shared" si="0"/>
        <v>14952999.38499569</v>
      </c>
      <c r="L38" s="143">
        <v>15788585.432242293</v>
      </c>
      <c r="M38" s="144"/>
      <c r="N38" s="15"/>
      <c r="O38" s="145">
        <f t="shared" si="4"/>
        <v>15367197.467960071</v>
      </c>
      <c r="P38" s="146">
        <v>16199088.653480593</v>
      </c>
      <c r="Q38" s="16"/>
    </row>
    <row r="39" spans="1:34">
      <c r="A39" s="141">
        <v>2044</v>
      </c>
      <c r="B39" s="140">
        <v>7193553.8199244644</v>
      </c>
      <c r="C39" s="140">
        <v>4701975.9954675492</v>
      </c>
      <c r="D39" s="140">
        <v>3126838.6493153758</v>
      </c>
      <c r="E39" s="140">
        <v>0</v>
      </c>
      <c r="F39" s="140">
        <v>489461.120709799</v>
      </c>
      <c r="G39" s="176">
        <f>[1]ELE!AH31</f>
        <v>237817.08066791162</v>
      </c>
      <c r="H39" s="140">
        <v>64769.732663780407</v>
      </c>
      <c r="I39" s="140">
        <v>47946.144319674459</v>
      </c>
      <c r="J39" s="178">
        <f>[1]DSM!AH31*-1</f>
        <v>-706058.11971696361</v>
      </c>
      <c r="K39" s="140">
        <f t="shared" si="0"/>
        <v>15156304.423351591</v>
      </c>
      <c r="L39" s="143">
        <v>15996137.47185372</v>
      </c>
      <c r="M39" s="144"/>
      <c r="N39" s="15"/>
      <c r="O39" s="145">
        <f t="shared" si="4"/>
        <v>15576134.055878431</v>
      </c>
      <c r="P39" s="146">
        <v>16412037.046121918</v>
      </c>
      <c r="Q39" s="16"/>
    </row>
    <row r="40" spans="1:34">
      <c r="A40" s="141">
        <v>2045</v>
      </c>
      <c r="B40" s="140">
        <v>7337703.2959375987</v>
      </c>
      <c r="C40" s="140">
        <v>4726681.0840201117</v>
      </c>
      <c r="D40" s="140">
        <v>3157816.1504234802</v>
      </c>
      <c r="E40" s="140">
        <v>0</v>
      </c>
      <c r="F40" s="140">
        <v>534297.56158968317</v>
      </c>
      <c r="G40" s="176">
        <f>[1]ELE!AH32</f>
        <v>237821.08667006844</v>
      </c>
      <c r="H40" s="140">
        <v>65219.86228001937</v>
      </c>
      <c r="I40" s="140">
        <v>48190.939809864489</v>
      </c>
      <c r="J40" s="178">
        <f>[1]DSM!AH32*-1</f>
        <v>-732432.35989837907</v>
      </c>
      <c r="K40" s="140">
        <f t="shared" si="0"/>
        <v>15375297.620832445</v>
      </c>
      <c r="L40" s="143">
        <v>16214728.762530141</v>
      </c>
      <c r="M40" s="144"/>
      <c r="N40" s="15"/>
      <c r="O40" s="145">
        <f t="shared" si="4"/>
        <v>15801193.364929505</v>
      </c>
      <c r="P40" s="146">
        <v>16636311.710355924</v>
      </c>
      <c r="Q40" s="16"/>
    </row>
    <row r="41" spans="1:34">
      <c r="A41" s="141">
        <v>2046</v>
      </c>
      <c r="B41" s="140">
        <v>7488928.1728943633</v>
      </c>
      <c r="C41" s="140">
        <v>4751739.3509097127</v>
      </c>
      <c r="D41" s="140">
        <v>3190731.8407501648</v>
      </c>
      <c r="E41" s="140">
        <v>0</v>
      </c>
      <c r="F41" s="140">
        <v>582016.32526343421</v>
      </c>
      <c r="G41" s="176">
        <f>[1]ELE!AH33</f>
        <v>237843.99641262199</v>
      </c>
      <c r="H41" s="140">
        <v>65660.737507352853</v>
      </c>
      <c r="I41" s="140">
        <v>48436.985136362899</v>
      </c>
      <c r="J41" s="178">
        <f>[1]DSM!AH33*-1</f>
        <v>-758831.00313744834</v>
      </c>
      <c r="K41" s="140">
        <f t="shared" si="0"/>
        <v>15606526.405736566</v>
      </c>
      <c r="L41" s="143">
        <v>16435929.109659269</v>
      </c>
      <c r="M41" s="144"/>
      <c r="N41" s="15"/>
      <c r="O41" s="145">
        <f t="shared" si="4"/>
        <v>16038827.187175469</v>
      </c>
      <c r="P41" s="146">
        <v>16863263.266510412</v>
      </c>
      <c r="Q41" s="16"/>
    </row>
    <row r="42" spans="1:34" ht="15.75" customHeight="1" thickBot="1">
      <c r="A42" s="23">
        <v>2047</v>
      </c>
      <c r="B42" s="24">
        <v>7651149.1383991065</v>
      </c>
      <c r="C42" s="24">
        <v>4777343.2745416891</v>
      </c>
      <c r="D42" s="24">
        <v>3222727.0122452034</v>
      </c>
      <c r="E42" s="24">
        <v>0</v>
      </c>
      <c r="F42" s="24">
        <v>632779.40473424527</v>
      </c>
      <c r="G42" s="177">
        <f>[1]ELE!AH34</f>
        <v>237751.571405408</v>
      </c>
      <c r="H42" s="24">
        <v>66087.649530033756</v>
      </c>
      <c r="I42" s="24">
        <v>48684.286680377103</v>
      </c>
      <c r="J42" s="180">
        <f>[1]DSM!AH34*-1</f>
        <v>-785119.56498635747</v>
      </c>
      <c r="K42" s="24">
        <f t="shared" si="0"/>
        <v>15851402.772549709</v>
      </c>
      <c r="L42" s="25" t="s">
        <v>21</v>
      </c>
      <c r="M42" s="26"/>
      <c r="N42" s="27"/>
      <c r="O42" s="28">
        <f t="shared" si="4"/>
        <v>16290486.629349338</v>
      </c>
      <c r="P42" s="29" t="s">
        <v>21</v>
      </c>
      <c r="Q42" s="30"/>
    </row>
    <row r="43" spans="1:34" ht="15" customHeight="1" thickTop="1">
      <c r="A43" s="31" t="s">
        <v>111</v>
      </c>
      <c r="B43" s="32">
        <f>(B22/B13)^(1/($A$22-$A$13))-1</f>
        <v>7.0515374278776743E-3</v>
      </c>
      <c r="C43" s="32">
        <f t="shared" ref="C43:L43" si="5">(C22/C13)^(1/($A$22-$A$13))-1</f>
        <v>7.1819601989220327E-3</v>
      </c>
      <c r="D43" s="32">
        <f t="shared" si="5"/>
        <v>2.319494840935743E-3</v>
      </c>
      <c r="E43" s="32">
        <f t="shared" si="5"/>
        <v>-1</v>
      </c>
      <c r="F43" s="32">
        <f t="shared" si="5"/>
        <v>0.23969879501187985</v>
      </c>
      <c r="G43" s="32">
        <f t="shared" si="5"/>
        <v>0.26713392831448468</v>
      </c>
      <c r="H43" s="32">
        <f t="shared" si="5"/>
        <v>6.7835286923001448E-4</v>
      </c>
      <c r="I43" s="32">
        <f t="shared" si="5"/>
        <v>5.1056345335693809E-3</v>
      </c>
      <c r="J43" s="32">
        <f t="shared" si="5"/>
        <v>0.28805336159366846</v>
      </c>
      <c r="K43" s="32">
        <f>(K22/K13)^(1/($A$22-$A$13))-1</f>
        <v>5.8310916461485895E-3</v>
      </c>
      <c r="L43" s="166">
        <f t="shared" si="5"/>
        <v>8.5071059713492936E-3</v>
      </c>
      <c r="M43" s="33" t="s">
        <v>21</v>
      </c>
      <c r="N43" s="34" t="s">
        <v>21</v>
      </c>
      <c r="O43" s="35">
        <f>(O22/O13)^(1/($A$22-$A$13))-1</f>
        <v>5.8310916461485895E-3</v>
      </c>
      <c r="P43" s="168">
        <f>(P22/P13)^(1/($A$22-$A$13))-1</f>
        <v>8.5071059713492936E-3</v>
      </c>
      <c r="Q43" s="36"/>
    </row>
  </sheetData>
  <mergeCells count="9">
    <mergeCell ref="AG1:AH1"/>
    <mergeCell ref="Q1:Q2"/>
    <mergeCell ref="A1:A2"/>
    <mergeCell ref="B1:L1"/>
    <mergeCell ref="M1:M2"/>
    <mergeCell ref="N1:N2"/>
    <mergeCell ref="O1:P1"/>
    <mergeCell ref="AD1:AD2"/>
    <mergeCell ref="AE1:AF1"/>
  </mergeCells>
  <printOptions horizontalCentered="1" verticalCentered="1"/>
  <pageMargins left="0.2" right="0.2" top="1" bottom="1" header="0.5" footer="0.5"/>
  <pageSetup paperSize="3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90" zoomScaleNormal="90" workbookViewId="0">
      <selection sqref="A1:A2"/>
    </sheetView>
  </sheetViews>
  <sheetFormatPr defaultRowHeight="15"/>
  <cols>
    <col min="1" max="1" width="10.7109375" customWidth="1"/>
    <col min="2" max="7" width="9.7109375" customWidth="1"/>
  </cols>
  <sheetData>
    <row r="1" spans="1:7">
      <c r="A1" s="210" t="s">
        <v>22</v>
      </c>
      <c r="B1" s="212" t="s">
        <v>23</v>
      </c>
      <c r="C1" s="213"/>
      <c r="D1" s="214" t="s">
        <v>24</v>
      </c>
      <c r="E1" s="214"/>
      <c r="F1" s="214" t="s">
        <v>93</v>
      </c>
      <c r="G1" s="214"/>
    </row>
    <row r="2" spans="1:7" ht="15.75" thickBot="1">
      <c r="A2" s="211"/>
      <c r="B2" s="39" t="s">
        <v>26</v>
      </c>
      <c r="C2" s="39" t="s">
        <v>27</v>
      </c>
      <c r="D2" s="40" t="s">
        <v>114</v>
      </c>
      <c r="E2" s="41" t="s">
        <v>102</v>
      </c>
      <c r="F2" s="40" t="s">
        <v>114</v>
      </c>
      <c r="G2" s="41" t="s">
        <v>102</v>
      </c>
    </row>
    <row r="3" spans="1:7">
      <c r="A3" s="42">
        <v>2008</v>
      </c>
      <c r="B3" s="43">
        <v>2914</v>
      </c>
      <c r="C3" s="44">
        <v>3060.5872106138318</v>
      </c>
      <c r="D3" s="42"/>
      <c r="E3" s="45"/>
      <c r="F3" s="42"/>
      <c r="G3" s="45"/>
    </row>
    <row r="4" spans="1:7">
      <c r="A4" s="42">
        <v>2009</v>
      </c>
      <c r="B4" s="43">
        <v>3064</v>
      </c>
      <c r="C4" s="44">
        <v>3049.1576748588445</v>
      </c>
      <c r="D4" s="42"/>
      <c r="E4" s="45"/>
      <c r="F4" s="42"/>
      <c r="G4" s="45"/>
    </row>
    <row r="5" spans="1:7">
      <c r="A5" s="42">
        <v>2010</v>
      </c>
      <c r="B5" s="43">
        <v>3224</v>
      </c>
      <c r="C5" s="44">
        <v>3013.8256629195189</v>
      </c>
      <c r="D5" s="42"/>
      <c r="E5" s="45"/>
      <c r="F5" s="42"/>
      <c r="G5" s="45"/>
    </row>
    <row r="6" spans="1:7">
      <c r="A6" s="42">
        <v>2011</v>
      </c>
      <c r="B6" s="43">
        <v>3062</v>
      </c>
      <c r="C6" s="44">
        <v>2955.0922418039199</v>
      </c>
      <c r="D6" s="42"/>
      <c r="E6" s="45"/>
      <c r="F6" s="42"/>
      <c r="G6" s="45"/>
    </row>
    <row r="7" spans="1:7">
      <c r="A7" s="42">
        <v>2012</v>
      </c>
      <c r="B7" s="43">
        <v>2665</v>
      </c>
      <c r="C7" s="44">
        <v>2832.0294166210579</v>
      </c>
      <c r="D7" s="42"/>
      <c r="E7" s="45"/>
      <c r="F7" s="42"/>
      <c r="G7" s="45"/>
    </row>
    <row r="8" spans="1:7">
      <c r="A8" s="42">
        <v>2013</v>
      </c>
      <c r="B8" s="43">
        <v>2559</v>
      </c>
      <c r="C8" s="44">
        <v>2843.1085851794328</v>
      </c>
      <c r="D8" s="42"/>
      <c r="E8" s="45"/>
      <c r="F8" s="42"/>
      <c r="G8" s="45"/>
    </row>
    <row r="9" spans="1:7">
      <c r="A9" s="42">
        <v>2014</v>
      </c>
      <c r="B9" s="43">
        <v>2823</v>
      </c>
      <c r="C9" s="44">
        <v>2893.6171597043726</v>
      </c>
      <c r="D9" s="42"/>
      <c r="E9" s="45"/>
      <c r="F9" s="42"/>
      <c r="G9" s="45"/>
    </row>
    <row r="10" spans="1:7">
      <c r="A10" s="42">
        <v>2015</v>
      </c>
      <c r="B10" s="43">
        <v>2863</v>
      </c>
      <c r="C10" s="44">
        <v>2927.3881474016648</v>
      </c>
      <c r="D10" s="42"/>
      <c r="E10" s="45"/>
      <c r="F10" s="42"/>
      <c r="G10" s="45"/>
    </row>
    <row r="11" spans="1:7">
      <c r="A11" s="42">
        <v>2016</v>
      </c>
      <c r="B11" s="43">
        <v>2674</v>
      </c>
      <c r="C11" s="44">
        <v>2950.5085675401087</v>
      </c>
      <c r="D11" s="42"/>
      <c r="E11" s="45"/>
      <c r="F11" s="42"/>
      <c r="G11" s="45"/>
    </row>
    <row r="12" spans="1:7" ht="15.75" thickBot="1">
      <c r="A12" s="40">
        <v>2017</v>
      </c>
      <c r="B12" s="39">
        <v>2480</v>
      </c>
      <c r="C12" s="46">
        <v>2826.6814128990991</v>
      </c>
      <c r="D12" s="40"/>
      <c r="E12" s="47"/>
      <c r="F12" s="40"/>
      <c r="G12" s="47"/>
    </row>
    <row r="13" spans="1:7">
      <c r="A13" s="48">
        <v>2018</v>
      </c>
      <c r="B13" s="49"/>
      <c r="C13" s="49"/>
      <c r="D13" s="50">
        <f>'Winter Details'!H4</f>
        <v>2858.1867578683227</v>
      </c>
      <c r="E13" s="51">
        <v>2880.2031822170429</v>
      </c>
      <c r="F13" s="50">
        <f>'Winter Details'!N4</f>
        <v>2752.989538059227</v>
      </c>
      <c r="G13" s="51">
        <v>2764.8031822170428</v>
      </c>
    </row>
    <row r="14" spans="1:7">
      <c r="A14" s="42">
        <v>2019</v>
      </c>
      <c r="B14" s="43"/>
      <c r="C14" s="43"/>
      <c r="D14" s="52">
        <f>'Winter Details'!H5</f>
        <v>2902.8804698370418</v>
      </c>
      <c r="E14" s="53">
        <v>2916.8207564952991</v>
      </c>
      <c r="F14" s="52">
        <f>'Winter Details'!N5</f>
        <v>2794.4860302188499</v>
      </c>
      <c r="G14" s="53">
        <v>2796.7207564952992</v>
      </c>
    </row>
    <row r="15" spans="1:7">
      <c r="A15" s="42">
        <v>2020</v>
      </c>
      <c r="B15" s="43"/>
      <c r="C15" s="43"/>
      <c r="D15" s="52">
        <f>'Winter Details'!H6</f>
        <v>2927.1397977554984</v>
      </c>
      <c r="E15" s="53">
        <v>2950.1377391061833</v>
      </c>
      <c r="F15" s="52">
        <f>'Winter Details'!N6</f>
        <v>2815.5481383282108</v>
      </c>
      <c r="G15" s="53">
        <v>2825.3377391061831</v>
      </c>
    </row>
    <row r="16" spans="1:7">
      <c r="A16" s="42">
        <v>2021</v>
      </c>
      <c r="B16" s="43"/>
      <c r="C16" s="43"/>
      <c r="D16" s="52">
        <f>'Winter Details'!H7</f>
        <v>2947.4142435431022</v>
      </c>
      <c r="E16" s="53">
        <v>2977.6036852041648</v>
      </c>
      <c r="F16" s="52">
        <f>'Winter Details'!N7</f>
        <v>2832.6253643067184</v>
      </c>
      <c r="G16" s="53">
        <v>2848.1036852041648</v>
      </c>
    </row>
    <row r="17" spans="1:7">
      <c r="A17" s="42">
        <v>2022</v>
      </c>
      <c r="B17" s="43"/>
      <c r="C17" s="43"/>
      <c r="D17" s="52">
        <f>'Winter Details'!H8</f>
        <v>2967.0420892065263</v>
      </c>
      <c r="E17" s="53">
        <v>3001.2279724255891</v>
      </c>
      <c r="F17" s="52">
        <f>'Winter Details'!N8</f>
        <v>2849.0559901610468</v>
      </c>
      <c r="G17" s="53">
        <v>2867.0279724255893</v>
      </c>
    </row>
    <row r="18" spans="1:7">
      <c r="A18" s="42">
        <v>2023</v>
      </c>
      <c r="B18" s="43"/>
      <c r="C18" s="43"/>
      <c r="D18" s="52">
        <f>'Winter Details'!H9</f>
        <v>2988.8228953407065</v>
      </c>
      <c r="E18" s="53">
        <v>3026.9273307342273</v>
      </c>
      <c r="F18" s="52">
        <f>'Winter Details'!N9</f>
        <v>2867.6395764861309</v>
      </c>
      <c r="G18" s="53">
        <v>2888.0273307342272</v>
      </c>
    </row>
    <row r="19" spans="1:7">
      <c r="A19" s="42">
        <v>2024</v>
      </c>
      <c r="B19" s="43"/>
      <c r="C19" s="43"/>
      <c r="D19" s="52">
        <f>'Winter Details'!H10</f>
        <v>3007.5876476149597</v>
      </c>
      <c r="E19" s="53">
        <v>3052.4098359020245</v>
      </c>
      <c r="F19" s="52">
        <f>'Winter Details'!N10</f>
        <v>2883.2071089512883</v>
      </c>
      <c r="G19" s="53">
        <v>2908.8098359020246</v>
      </c>
    </row>
    <row r="20" spans="1:7">
      <c r="A20" s="42">
        <v>2025</v>
      </c>
      <c r="B20" s="43"/>
      <c r="C20" s="43"/>
      <c r="D20" s="52">
        <f>'Winter Details'!H11</f>
        <v>3024.9736025356356</v>
      </c>
      <c r="E20" s="53">
        <v>3076.4943747169245</v>
      </c>
      <c r="F20" s="52">
        <f>'Winter Details'!N11</f>
        <v>2897.395844062868</v>
      </c>
      <c r="G20" s="53">
        <v>2928.1943747169244</v>
      </c>
    </row>
    <row r="21" spans="1:7">
      <c r="A21" s="42">
        <v>2026</v>
      </c>
      <c r="B21" s="43"/>
      <c r="C21" s="43"/>
      <c r="D21" s="52">
        <f>'Winter Details'!H12</f>
        <v>3043.9493497357284</v>
      </c>
      <c r="E21" s="53">
        <v>3100.3509751562915</v>
      </c>
      <c r="F21" s="52">
        <f>'Winter Details'!N12</f>
        <v>2913.1743714538652</v>
      </c>
      <c r="G21" s="53">
        <v>2947.3509751562915</v>
      </c>
    </row>
    <row r="22" spans="1:7" ht="15.75" thickBot="1">
      <c r="A22" s="40">
        <v>2027</v>
      </c>
      <c r="B22" s="39"/>
      <c r="C22" s="39"/>
      <c r="D22" s="54">
        <f>'Winter Details'!H13</f>
        <v>3064.6686893848164</v>
      </c>
      <c r="E22" s="47">
        <v>3124.1216691697373</v>
      </c>
      <c r="F22" s="54">
        <f>'Winter Details'!N13</f>
        <v>2930.696491293857</v>
      </c>
      <c r="G22" s="47">
        <v>2966.4216691697375</v>
      </c>
    </row>
    <row r="23" spans="1:7">
      <c r="A23" s="48">
        <v>2028</v>
      </c>
      <c r="B23" s="49"/>
      <c r="C23" s="49"/>
      <c r="D23" s="50">
        <f>'Winter Details'!H14</f>
        <v>3088.3028005404171</v>
      </c>
      <c r="E23" s="51">
        <v>3148.0476369280755</v>
      </c>
      <c r="F23" s="50">
        <f>'Winter Details'!N14</f>
        <v>2951.133382640362</v>
      </c>
      <c r="G23" s="51">
        <v>2985.6476369280754</v>
      </c>
    </row>
    <row r="24" spans="1:7">
      <c r="A24" s="42">
        <v>2029</v>
      </c>
      <c r="B24" s="43"/>
      <c r="C24" s="43"/>
      <c r="D24" s="52">
        <f>'Winter Details'!H15</f>
        <v>3110.8032110799272</v>
      </c>
      <c r="E24" s="53">
        <v>3171.6651599121042</v>
      </c>
      <c r="F24" s="52">
        <f>'Winter Details'!N15</f>
        <v>2970.4365733707759</v>
      </c>
      <c r="G24" s="53">
        <v>3004.5651599121043</v>
      </c>
    </row>
    <row r="25" spans="1:7">
      <c r="A25" s="42">
        <v>2030</v>
      </c>
      <c r="B25" s="43"/>
      <c r="C25" s="43"/>
      <c r="D25" s="52">
        <f>'Winter Details'!H16</f>
        <v>3132.2918101637347</v>
      </c>
      <c r="E25" s="53">
        <v>3194.9900955875696</v>
      </c>
      <c r="F25" s="52">
        <f>'Winter Details'!N16</f>
        <v>2988.7279526454877</v>
      </c>
      <c r="G25" s="53">
        <v>3023.1900955875694</v>
      </c>
    </row>
    <row r="26" spans="1:7">
      <c r="A26" s="42">
        <v>2031</v>
      </c>
      <c r="B26" s="43"/>
      <c r="C26" s="43"/>
      <c r="D26" s="52">
        <f>'Winter Details'!H17</f>
        <v>3153.7577068702863</v>
      </c>
      <c r="E26" s="53">
        <v>3218.4017827249095</v>
      </c>
      <c r="F26" s="52">
        <f>'Winter Details'!N17</f>
        <v>3006.9966295429431</v>
      </c>
      <c r="G26" s="53">
        <v>3041.9017827249095</v>
      </c>
    </row>
    <row r="27" spans="1:7">
      <c r="A27" s="42">
        <v>2032</v>
      </c>
      <c r="B27" s="43"/>
      <c r="C27" s="43"/>
      <c r="D27" s="52">
        <f>'Winter Details'!H18</f>
        <v>3176.7470703702015</v>
      </c>
      <c r="E27" s="53">
        <v>3242.2184854238412</v>
      </c>
      <c r="F27" s="52">
        <f>'Winter Details'!N18</f>
        <v>3026.7887732337626</v>
      </c>
      <c r="G27" s="53">
        <v>3061.0184854238414</v>
      </c>
    </row>
    <row r="28" spans="1:7">
      <c r="A28" s="42">
        <v>2033</v>
      </c>
      <c r="B28" s="43"/>
      <c r="C28" s="43"/>
      <c r="D28" s="52">
        <f>'Winter Details'!H19</f>
        <v>3200.5507810393078</v>
      </c>
      <c r="E28" s="53">
        <v>3266.1332152756559</v>
      </c>
      <c r="F28" s="52">
        <f>'Winter Details'!N19</f>
        <v>3047.3952640937728</v>
      </c>
      <c r="G28" s="53">
        <v>3080.2332152756558</v>
      </c>
    </row>
    <row r="29" spans="1:7">
      <c r="A29" s="42">
        <v>2034</v>
      </c>
      <c r="B29" s="43"/>
      <c r="C29" s="43"/>
      <c r="D29" s="52">
        <f>'Winter Details'!H20</f>
        <v>3226.7883363855249</v>
      </c>
      <c r="E29" s="53">
        <v>3291.585827889754</v>
      </c>
      <c r="F29" s="52">
        <f>'Winter Details'!N20</f>
        <v>3070.4355996308941</v>
      </c>
      <c r="G29" s="53">
        <v>3100.9858278897541</v>
      </c>
    </row>
    <row r="30" spans="1:7">
      <c r="A30" s="42">
        <v>2035</v>
      </c>
      <c r="B30" s="43"/>
      <c r="C30" s="43"/>
      <c r="D30" s="52">
        <f>'Winter Details'!H21</f>
        <v>3255.8934265317671</v>
      </c>
      <c r="E30" s="53">
        <v>3320.2291356321407</v>
      </c>
      <c r="F30" s="52">
        <f>'Winter Details'!N21</f>
        <v>3096.3434699680402</v>
      </c>
      <c r="G30" s="53">
        <v>3124.9291356321405</v>
      </c>
    </row>
    <row r="31" spans="1:7">
      <c r="A31" s="42">
        <v>2036</v>
      </c>
      <c r="B31" s="43"/>
      <c r="C31" s="43"/>
      <c r="D31" s="52">
        <f>'Winter Details'!H22</f>
        <v>3286.7871342171688</v>
      </c>
      <c r="E31" s="53">
        <v>3351.8187916778211</v>
      </c>
      <c r="F31" s="52">
        <f>'Winter Details'!N22</f>
        <v>3124.0399578443462</v>
      </c>
      <c r="G31" s="53">
        <v>3151.8187916778211</v>
      </c>
    </row>
    <row r="32" spans="1:7">
      <c r="A32" s="42">
        <v>2037</v>
      </c>
      <c r="B32" s="43"/>
      <c r="C32" s="43"/>
      <c r="D32" s="52">
        <f>'Winter Details'!H23</f>
        <v>3319.5907794322648</v>
      </c>
      <c r="E32" s="53">
        <v>3385.7324660290219</v>
      </c>
      <c r="F32" s="52">
        <f>'Winter Details'!N23</f>
        <v>3153.6463832503459</v>
      </c>
      <c r="G32" s="53">
        <v>3181.0324660290221</v>
      </c>
    </row>
    <row r="33" spans="1:9">
      <c r="A33" s="42">
        <v>2038</v>
      </c>
      <c r="B33" s="43"/>
      <c r="C33" s="43"/>
      <c r="D33" s="52">
        <f>'Winter Details'!H24</f>
        <v>3354.2077533896131</v>
      </c>
      <c r="E33" s="53">
        <v>3420.0018102869753</v>
      </c>
      <c r="F33" s="52">
        <f>'Winter Details'!N24</f>
        <v>3185.0661373985986</v>
      </c>
      <c r="G33" s="53">
        <v>3210.6018102869753</v>
      </c>
    </row>
    <row r="34" spans="1:9">
      <c r="A34" s="42">
        <v>2039</v>
      </c>
      <c r="B34" s="43"/>
      <c r="C34" s="43"/>
      <c r="D34" s="52">
        <f>'Winter Details'!H25</f>
        <v>3390.0478180860459</v>
      </c>
      <c r="E34" s="53">
        <v>3454.2860554233416</v>
      </c>
      <c r="F34" s="52">
        <f>'Winter Details'!N25</f>
        <v>3217.7089822859352</v>
      </c>
      <c r="G34" s="53">
        <v>3240.1860554233417</v>
      </c>
    </row>
    <row r="35" spans="1:9">
      <c r="A35" s="42">
        <v>2040</v>
      </c>
      <c r="B35" s="43"/>
      <c r="C35" s="43"/>
      <c r="D35" s="52">
        <f>'Winter Details'!H26</f>
        <v>3428.0562810369315</v>
      </c>
      <c r="E35" s="53">
        <v>3489.9002925347409</v>
      </c>
      <c r="F35" s="52">
        <f>'Winter Details'!N26</f>
        <v>3252.5202254277251</v>
      </c>
      <c r="G35" s="53">
        <v>3271.1002925347407</v>
      </c>
    </row>
    <row r="36" spans="1:9">
      <c r="A36" s="42">
        <v>2041</v>
      </c>
      <c r="B36" s="43"/>
      <c r="C36" s="43"/>
      <c r="D36" s="52">
        <f>'Winter Details'!H27</f>
        <v>3467.9158249857801</v>
      </c>
      <c r="E36" s="53">
        <v>3526.8318378417885</v>
      </c>
      <c r="F36" s="52">
        <f>'Winter Details'!N27</f>
        <v>3289.1825495674775</v>
      </c>
      <c r="G36" s="53">
        <v>3303.3318378417885</v>
      </c>
      <c r="I36" s="55" t="s">
        <v>28</v>
      </c>
    </row>
    <row r="37" spans="1:9">
      <c r="A37" s="42">
        <v>2042</v>
      </c>
      <c r="B37" s="43"/>
      <c r="C37" s="43"/>
      <c r="D37" s="52">
        <f>'Winter Details'!H28</f>
        <v>3508.9696247665315</v>
      </c>
      <c r="E37" s="53">
        <v>3564.569385018955</v>
      </c>
      <c r="F37" s="52">
        <f>'Winter Details'!N28</f>
        <v>3327.0391295391332</v>
      </c>
      <c r="G37" s="53">
        <v>3336.3693850189547</v>
      </c>
      <c r="I37" t="s">
        <v>30</v>
      </c>
    </row>
    <row r="38" spans="1:9">
      <c r="A38" s="42">
        <v>2043</v>
      </c>
      <c r="B38" s="43"/>
      <c r="C38" s="43"/>
      <c r="D38" s="52">
        <f>'Winter Details'!H29</f>
        <v>3551.5392541180472</v>
      </c>
      <c r="E38" s="53">
        <v>3603.3775873613608</v>
      </c>
      <c r="F38" s="52">
        <f>'Winter Details'!N29</f>
        <v>3366.4115390815532</v>
      </c>
      <c r="G38" s="53">
        <v>3370.4775873613607</v>
      </c>
      <c r="I38" t="s">
        <v>32</v>
      </c>
    </row>
    <row r="39" spans="1:9">
      <c r="A39" s="42">
        <v>2044</v>
      </c>
      <c r="B39" s="43"/>
      <c r="C39" s="43"/>
      <c r="D39" s="52">
        <f>'Winter Details'!H30</f>
        <v>3596.8351524028935</v>
      </c>
      <c r="E39" s="53">
        <v>3643.8516524456554</v>
      </c>
      <c r="F39" s="52">
        <f>'Winter Details'!N30</f>
        <v>3408.5102175573033</v>
      </c>
      <c r="G39" s="53">
        <v>3406.2516524456555</v>
      </c>
      <c r="I39" t="s">
        <v>34</v>
      </c>
    </row>
    <row r="40" spans="1:9">
      <c r="A40" s="42">
        <v>2045</v>
      </c>
      <c r="B40" s="43"/>
      <c r="C40" s="43"/>
      <c r="D40" s="52">
        <f>'Winter Details'!H31</f>
        <v>3643.951476423169</v>
      </c>
      <c r="E40" s="53">
        <v>3686.1823843229222</v>
      </c>
      <c r="F40" s="52">
        <f>'Winter Details'!N31</f>
        <v>3452.4293217684831</v>
      </c>
      <c r="G40" s="53">
        <v>3443.882384322922</v>
      </c>
      <c r="I40" t="s">
        <v>36</v>
      </c>
    </row>
    <row r="41" spans="1:9">
      <c r="A41" s="42">
        <v>2046</v>
      </c>
      <c r="B41" s="43"/>
      <c r="C41" s="43"/>
      <c r="D41" s="52">
        <f>'Winter Details'!H32</f>
        <v>3693.7736111133945</v>
      </c>
      <c r="E41" s="53">
        <v>3729.204703222339</v>
      </c>
      <c r="F41" s="52">
        <f>'Winter Details'!N32</f>
        <v>3499.0542366496124</v>
      </c>
      <c r="G41" s="53">
        <v>3486.9047032223389</v>
      </c>
      <c r="I41" t="s">
        <v>88</v>
      </c>
    </row>
    <row r="42" spans="1:9" ht="15.75" thickBot="1">
      <c r="A42" s="40">
        <v>2047</v>
      </c>
      <c r="B42" s="39"/>
      <c r="C42" s="39"/>
      <c r="D42" s="54">
        <f>'Winter Details'!H33</f>
        <v>3736.6313789093838</v>
      </c>
      <c r="E42" s="41"/>
      <c r="F42" s="54">
        <f>'Winter Details'!N33</f>
        <v>3544.0523378437597</v>
      </c>
      <c r="G42" s="47"/>
      <c r="I42" t="s">
        <v>109</v>
      </c>
    </row>
    <row r="43" spans="1:9">
      <c r="A43" s="56" t="s">
        <v>99</v>
      </c>
      <c r="B43" s="57"/>
      <c r="C43" s="57"/>
      <c r="D43" s="58">
        <f>(D22/D13)^(1/($A22-$A$13))-1</f>
        <v>7.7803380503018715E-3</v>
      </c>
      <c r="E43" s="59">
        <f>(E22/E13)^(1/($A22-$A$13))-1</f>
        <v>9.0733978264239123E-3</v>
      </c>
      <c r="F43" s="58">
        <f>(F22/F13)^(1/($A22-$A$13))-1</f>
        <v>6.974507058652657E-3</v>
      </c>
      <c r="G43" s="59">
        <f>(G22/G13)^(1/($A22-$A$13))-1</f>
        <v>7.8514344137055048E-3</v>
      </c>
      <c r="I43" s="139" t="s">
        <v>89</v>
      </c>
    </row>
  </sheetData>
  <mergeCells count="4">
    <mergeCell ref="A1:A2"/>
    <mergeCell ref="B1:C1"/>
    <mergeCell ref="D1:E1"/>
    <mergeCell ref="F1:G1"/>
  </mergeCells>
  <printOptions horizontalCentered="1" verticalCentered="1"/>
  <pageMargins left="0.45" right="0.45" top="1" bottom="1" header="0.5" footer="0.5"/>
  <pageSetup paperSize="3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90" zoomScaleNormal="90" workbookViewId="0">
      <selection sqref="A1:A2"/>
    </sheetView>
  </sheetViews>
  <sheetFormatPr defaultRowHeight="15"/>
  <cols>
    <col min="1" max="1" width="10.7109375" customWidth="1"/>
    <col min="2" max="3" width="9.7109375" customWidth="1"/>
    <col min="4" max="7" width="9.7109375" style="37" customWidth="1"/>
  </cols>
  <sheetData>
    <row r="1" spans="1:7">
      <c r="A1" s="210" t="s">
        <v>25</v>
      </c>
      <c r="B1" s="212" t="s">
        <v>23</v>
      </c>
      <c r="C1" s="213"/>
      <c r="D1" s="214" t="s">
        <v>24</v>
      </c>
      <c r="E1" s="214"/>
      <c r="F1" s="214" t="s">
        <v>93</v>
      </c>
      <c r="G1" s="214"/>
    </row>
    <row r="2" spans="1:7" ht="15.75" thickBot="1">
      <c r="A2" s="211"/>
      <c r="B2" s="39" t="s">
        <v>26</v>
      </c>
      <c r="C2" s="39" t="s">
        <v>27</v>
      </c>
      <c r="D2" s="40" t="s">
        <v>114</v>
      </c>
      <c r="E2" s="41" t="s">
        <v>102</v>
      </c>
      <c r="F2" s="40" t="s">
        <v>114</v>
      </c>
      <c r="G2" s="41" t="s">
        <v>102</v>
      </c>
    </row>
    <row r="3" spans="1:7">
      <c r="A3" s="42">
        <v>2008</v>
      </c>
      <c r="B3" s="43">
        <v>2866</v>
      </c>
      <c r="C3" s="44">
        <v>2876.8431871917005</v>
      </c>
      <c r="D3" s="42"/>
      <c r="E3" s="45"/>
      <c r="F3" s="42"/>
      <c r="G3" s="45"/>
    </row>
    <row r="4" spans="1:7">
      <c r="A4" s="42">
        <v>2009</v>
      </c>
      <c r="B4" s="43">
        <v>2754</v>
      </c>
      <c r="C4" s="44">
        <v>2805.881684698857</v>
      </c>
      <c r="D4" s="42"/>
      <c r="E4" s="45"/>
      <c r="F4" s="42"/>
      <c r="G4" s="45"/>
    </row>
    <row r="5" spans="1:7">
      <c r="A5" s="42">
        <v>2010</v>
      </c>
      <c r="B5" s="43">
        <v>2817</v>
      </c>
      <c r="C5" s="44">
        <v>2777.4475925271631</v>
      </c>
      <c r="D5" s="42"/>
      <c r="E5" s="45"/>
      <c r="F5" s="42"/>
      <c r="G5" s="45"/>
    </row>
    <row r="6" spans="1:7">
      <c r="A6" s="42">
        <v>2011</v>
      </c>
      <c r="B6" s="43">
        <v>2756</v>
      </c>
      <c r="C6" s="44">
        <v>2780.3712431546537</v>
      </c>
      <c r="D6" s="42"/>
      <c r="E6" s="45"/>
      <c r="F6" s="42"/>
      <c r="G6" s="45"/>
    </row>
    <row r="7" spans="1:7">
      <c r="A7" s="42">
        <v>2012</v>
      </c>
      <c r="B7" s="43">
        <v>2616</v>
      </c>
      <c r="C7" s="44">
        <v>2746.6463166511157</v>
      </c>
      <c r="D7" s="42"/>
      <c r="E7" s="45"/>
      <c r="F7" s="42"/>
      <c r="G7" s="45"/>
    </row>
    <row r="8" spans="1:7">
      <c r="A8" s="42">
        <v>2013</v>
      </c>
      <c r="B8" s="43">
        <v>2596</v>
      </c>
      <c r="C8" s="44">
        <v>2726.4883557606609</v>
      </c>
      <c r="D8" s="42"/>
      <c r="E8" s="45"/>
      <c r="F8" s="42"/>
      <c r="G8" s="45"/>
    </row>
    <row r="9" spans="1:7">
      <c r="A9" s="42">
        <v>2014</v>
      </c>
      <c r="B9" s="43">
        <v>2646</v>
      </c>
      <c r="C9" s="44">
        <v>2737.4284400176871</v>
      </c>
      <c r="D9" s="42"/>
      <c r="E9" s="45"/>
      <c r="F9" s="42"/>
      <c r="G9" s="45"/>
    </row>
    <row r="10" spans="1:7">
      <c r="A10" s="42">
        <v>2015</v>
      </c>
      <c r="B10" s="43">
        <v>2683</v>
      </c>
      <c r="C10" s="44">
        <v>2758.7989844859826</v>
      </c>
      <c r="D10" s="42"/>
      <c r="E10" s="45"/>
      <c r="F10" s="42"/>
      <c r="G10" s="45"/>
    </row>
    <row r="11" spans="1:7">
      <c r="A11" s="42">
        <v>2016</v>
      </c>
      <c r="B11" s="43">
        <v>2763</v>
      </c>
      <c r="C11" s="44">
        <v>2765.3884322054387</v>
      </c>
      <c r="D11" s="42"/>
      <c r="E11" s="45"/>
      <c r="F11" s="42"/>
      <c r="G11" s="45"/>
    </row>
    <row r="12" spans="1:7" ht="15.75" thickBot="1">
      <c r="A12" s="40">
        <v>2017</v>
      </c>
      <c r="B12" s="39">
        <v>2682</v>
      </c>
      <c r="C12" s="46">
        <v>2775.6692961975186</v>
      </c>
      <c r="D12" s="40"/>
      <c r="E12" s="47"/>
      <c r="F12" s="40"/>
      <c r="G12" s="47"/>
    </row>
    <row r="13" spans="1:7">
      <c r="A13" s="48">
        <v>2018</v>
      </c>
      <c r="B13" s="49"/>
      <c r="C13" s="49"/>
      <c r="D13" s="50">
        <f>'Summer Details'!H4</f>
        <v>2724.9270361953713</v>
      </c>
      <c r="E13" s="51">
        <v>2725.2752837018043</v>
      </c>
      <c r="F13" s="50">
        <f>'Summer Details'!N4</f>
        <v>2615.8231902387834</v>
      </c>
      <c r="G13" s="51">
        <v>2607.2752837018043</v>
      </c>
    </row>
    <row r="14" spans="1:7">
      <c r="A14" s="42">
        <v>2019</v>
      </c>
      <c r="B14" s="43"/>
      <c r="C14" s="43"/>
      <c r="D14" s="52">
        <f>'Summer Details'!H5</f>
        <v>2746.4836529925442</v>
      </c>
      <c r="E14" s="53">
        <v>2760.570250601007</v>
      </c>
      <c r="F14" s="52">
        <f>'Summer Details'!N5</f>
        <v>2633.2759610793678</v>
      </c>
      <c r="G14" s="53">
        <v>2636.570250601007</v>
      </c>
    </row>
    <row r="15" spans="1:7">
      <c r="A15" s="42">
        <v>2020</v>
      </c>
      <c r="B15" s="43"/>
      <c r="C15" s="43"/>
      <c r="D15" s="52">
        <f>'Summer Details'!H6</f>
        <v>2761.7200066510145</v>
      </c>
      <c r="E15" s="53">
        <v>2782.9387730965886</v>
      </c>
      <c r="F15" s="52">
        <f>'Summer Details'!N6</f>
        <v>2644.4084687812501</v>
      </c>
      <c r="G15" s="53">
        <v>2652.9387730965886</v>
      </c>
    </row>
    <row r="16" spans="1:7">
      <c r="A16" s="42">
        <v>2021</v>
      </c>
      <c r="B16" s="43"/>
      <c r="C16" s="43"/>
      <c r="D16" s="52">
        <f>'Summer Details'!H7</f>
        <v>2776.2354921033243</v>
      </c>
      <c r="E16" s="53">
        <v>2801.4041021226517</v>
      </c>
      <c r="F16" s="52">
        <f>'Summer Details'!N7</f>
        <v>2654.820108276972</v>
      </c>
      <c r="G16" s="53">
        <v>2665.4041021226517</v>
      </c>
    </row>
    <row r="17" spans="1:7">
      <c r="A17" s="42">
        <v>2022</v>
      </c>
      <c r="B17" s="43"/>
      <c r="C17" s="43"/>
      <c r="D17" s="52">
        <f>'Summer Details'!H8</f>
        <v>2791.7556761181686</v>
      </c>
      <c r="E17" s="53">
        <v>2823.8453599986897</v>
      </c>
      <c r="F17" s="52">
        <f>'Summer Details'!N8</f>
        <v>2666.2364463352278</v>
      </c>
      <c r="G17" s="53">
        <v>2681.8453599986897</v>
      </c>
    </row>
    <row r="18" spans="1:7">
      <c r="A18" s="42">
        <v>2023</v>
      </c>
      <c r="B18" s="43"/>
      <c r="C18" s="43"/>
      <c r="D18" s="52">
        <f>'Summer Details'!H9</f>
        <v>2807.878729237254</v>
      </c>
      <c r="E18" s="53">
        <v>2847.9381165253058</v>
      </c>
      <c r="F18" s="52">
        <f>'Summer Details'!N9</f>
        <v>2678.2556534977252</v>
      </c>
      <c r="G18" s="53">
        <v>2699.9381165253058</v>
      </c>
    </row>
    <row r="19" spans="1:7">
      <c r="A19" s="42">
        <v>2024</v>
      </c>
      <c r="B19" s="43"/>
      <c r="C19" s="43"/>
      <c r="D19" s="52">
        <f>'Summer Details'!H10</f>
        <v>2822.3091989750155</v>
      </c>
      <c r="E19" s="53">
        <v>2871.2527900563532</v>
      </c>
      <c r="F19" s="52">
        <f>'Summer Details'!N10</f>
        <v>2688.5822772788988</v>
      </c>
      <c r="G19" s="53">
        <v>2717.2527900563532</v>
      </c>
    </row>
    <row r="20" spans="1:7">
      <c r="A20" s="42">
        <v>2025</v>
      </c>
      <c r="B20" s="43"/>
      <c r="C20" s="43"/>
      <c r="D20" s="52">
        <f>'Summer Details'!H11</f>
        <v>2835.664789734461</v>
      </c>
      <c r="E20" s="53">
        <v>2892.8023722657449</v>
      </c>
      <c r="F20" s="52">
        <f>'Summer Details'!N11</f>
        <v>2697.8340220817563</v>
      </c>
      <c r="G20" s="53">
        <v>2732.8023722657449</v>
      </c>
    </row>
    <row r="21" spans="1:7">
      <c r="A21" s="42">
        <v>2026</v>
      </c>
      <c r="B21" s="43"/>
      <c r="C21" s="43"/>
      <c r="D21" s="52">
        <f>'Summer Details'!H12</f>
        <v>2846.4795205134501</v>
      </c>
      <c r="E21" s="53">
        <v>2913.7224237274472</v>
      </c>
      <c r="F21" s="52">
        <f>'Summer Details'!N12</f>
        <v>2705.9011927445995</v>
      </c>
      <c r="G21" s="53">
        <v>2747.7224237274472</v>
      </c>
    </row>
    <row r="22" spans="1:7" ht="15.75" thickBot="1">
      <c r="A22" s="40">
        <v>2027</v>
      </c>
      <c r="B22" s="39"/>
      <c r="C22" s="39"/>
      <c r="D22" s="54">
        <f>'Summer Details'!H13</f>
        <v>2861.6826144063061</v>
      </c>
      <c r="E22" s="47">
        <v>2934.4202408084025</v>
      </c>
      <c r="F22" s="54">
        <f>'Summer Details'!N13</f>
        <v>2716.7970377953275</v>
      </c>
      <c r="G22" s="47">
        <v>2762.4202408084025</v>
      </c>
    </row>
    <row r="23" spans="1:7">
      <c r="A23" s="48">
        <v>2028</v>
      </c>
      <c r="B23" s="49"/>
      <c r="C23" s="49"/>
      <c r="D23" s="50">
        <f>'Summer Details'!H14</f>
        <v>2878.9321262996668</v>
      </c>
      <c r="E23" s="51">
        <v>2955.0338274785872</v>
      </c>
      <c r="F23" s="50">
        <f>'Summer Details'!N14</f>
        <v>2728.7898207771977</v>
      </c>
      <c r="G23" s="51">
        <v>2777.0338274785872</v>
      </c>
    </row>
    <row r="24" spans="1:7">
      <c r="A24" s="42">
        <v>2029</v>
      </c>
      <c r="B24" s="43"/>
      <c r="C24" s="43"/>
      <c r="D24" s="52">
        <f>'Summer Details'!H15</f>
        <v>2913.4602371112355</v>
      </c>
      <c r="E24" s="53">
        <v>2988.9806757175188</v>
      </c>
      <c r="F24" s="52">
        <f>'Summer Details'!N15</f>
        <v>2759.214085632178</v>
      </c>
      <c r="G24" s="53">
        <v>2808.4906101552056</v>
      </c>
    </row>
    <row r="25" spans="1:7">
      <c r="A25" s="42">
        <v>2030</v>
      </c>
      <c r="B25" s="43"/>
      <c r="C25" s="43"/>
      <c r="D25" s="52">
        <f>'Summer Details'!H16</f>
        <v>2930.3235736097954</v>
      </c>
      <c r="E25" s="53">
        <v>3010.8148637167205</v>
      </c>
      <c r="F25" s="52">
        <f>'Summer Details'!N16</f>
        <v>2771.9735761741499</v>
      </c>
      <c r="G25" s="53">
        <v>2822.7345742861557</v>
      </c>
    </row>
    <row r="26" spans="1:7">
      <c r="A26" s="42">
        <v>2031</v>
      </c>
      <c r="B26" s="43"/>
      <c r="C26" s="43"/>
      <c r="D26" s="52">
        <f>'Summer Details'!H17</f>
        <v>2948.1340758311958</v>
      </c>
      <c r="E26" s="53">
        <v>3032.8275258798089</v>
      </c>
      <c r="F26" s="52">
        <f>'Summer Details'!N17</f>
        <v>2785.6802324389623</v>
      </c>
      <c r="G26" s="53">
        <v>2839.3013091518728</v>
      </c>
    </row>
    <row r="27" spans="1:7">
      <c r="A27" s="42">
        <v>2032</v>
      </c>
      <c r="B27" s="43"/>
      <c r="C27" s="43"/>
      <c r="D27" s="52">
        <f>'Summer Details'!H18</f>
        <v>2966.8734861304438</v>
      </c>
      <c r="E27" s="53">
        <v>3055.1742550559557</v>
      </c>
      <c r="F27" s="52">
        <f>'Summer Details'!N18</f>
        <v>2800.3157967816223</v>
      </c>
      <c r="G27" s="53">
        <v>2853.1742550559557</v>
      </c>
    </row>
    <row r="28" spans="1:7">
      <c r="A28" s="42">
        <v>2033</v>
      </c>
      <c r="B28" s="43"/>
      <c r="C28" s="43"/>
      <c r="D28" s="52">
        <f>'Summer Details'!H19</f>
        <v>2987.0578020540306</v>
      </c>
      <c r="E28" s="53">
        <v>3078.0104871293829</v>
      </c>
      <c r="F28" s="52">
        <f>'Summer Details'!N19</f>
        <v>2816.3962667486207</v>
      </c>
      <c r="G28" s="53">
        <v>2870.0104871293829</v>
      </c>
    </row>
    <row r="29" spans="1:7">
      <c r="A29" s="42">
        <v>2034</v>
      </c>
      <c r="B29" s="43"/>
      <c r="C29" s="43"/>
      <c r="D29" s="52">
        <f>'Summer Details'!H20</f>
        <v>3009.3236108661481</v>
      </c>
      <c r="E29" s="53">
        <v>3102.3625209460415</v>
      </c>
      <c r="F29" s="52">
        <f>'Summer Details'!N20</f>
        <v>2834.5582296041503</v>
      </c>
      <c r="G29" s="53">
        <v>2888.3625209460415</v>
      </c>
    </row>
    <row r="30" spans="1:7">
      <c r="A30" s="42">
        <v>2035</v>
      </c>
      <c r="B30" s="43"/>
      <c r="C30" s="43"/>
      <c r="D30" s="52">
        <f>'Summer Details'!H21</f>
        <v>3033.254270058811</v>
      </c>
      <c r="E30" s="53">
        <v>3129.7147464728573</v>
      </c>
      <c r="F30" s="52">
        <f>'Summer Details'!N21</f>
        <v>2854.3850428402252</v>
      </c>
      <c r="G30" s="53">
        <v>2909.7147464728573</v>
      </c>
    </row>
    <row r="31" spans="1:7">
      <c r="A31" s="42">
        <v>2036</v>
      </c>
      <c r="B31" s="43"/>
      <c r="C31" s="43"/>
      <c r="D31" s="52">
        <f>'Summer Details'!H22</f>
        <v>3058.5211311671596</v>
      </c>
      <c r="E31" s="53">
        <v>3159.7808517070539</v>
      </c>
      <c r="F31" s="52">
        <f>'Summer Details'!N22</f>
        <v>2875.5480579919854</v>
      </c>
      <c r="G31" s="53">
        <v>2933.7808517070539</v>
      </c>
    </row>
    <row r="32" spans="1:7">
      <c r="A32" s="42">
        <v>2037</v>
      </c>
      <c r="B32" s="43"/>
      <c r="C32" s="43"/>
      <c r="D32" s="52">
        <f>'Summer Details'!H23</f>
        <v>3085.5870032259872</v>
      </c>
      <c r="E32" s="53">
        <v>3191.9415336519596</v>
      </c>
      <c r="F32" s="52">
        <f>'Summer Details'!N23</f>
        <v>2898.510084094225</v>
      </c>
      <c r="G32" s="53">
        <v>2959.9415336519596</v>
      </c>
    </row>
    <row r="33" spans="1:9">
      <c r="A33" s="42">
        <v>2038</v>
      </c>
      <c r="B33" s="43"/>
      <c r="C33" s="43"/>
      <c r="D33" s="52">
        <f>'Summer Details'!H24</f>
        <v>3114.1462265233399</v>
      </c>
      <c r="E33" s="53">
        <v>3224.5819833951932</v>
      </c>
      <c r="F33" s="52">
        <f>'Summer Details'!N24</f>
        <v>2922.9654614349897</v>
      </c>
      <c r="G33" s="53">
        <v>2986.5819833951932</v>
      </c>
    </row>
    <row r="34" spans="1:9">
      <c r="A34" s="42">
        <v>2039</v>
      </c>
      <c r="B34" s="43"/>
      <c r="C34" s="43"/>
      <c r="D34" s="52">
        <f>'Summer Details'!H25</f>
        <v>3144.4587326399906</v>
      </c>
      <c r="E34" s="53">
        <v>3257.5160635700454</v>
      </c>
      <c r="F34" s="52">
        <f>'Summer Details'!N25</f>
        <v>2949.1741215950519</v>
      </c>
      <c r="G34" s="53">
        <v>3013.5160635700454</v>
      </c>
    </row>
    <row r="35" spans="1:9">
      <c r="A35" s="42">
        <v>2040</v>
      </c>
      <c r="B35" s="43"/>
      <c r="C35" s="43"/>
      <c r="D35" s="52">
        <f>'Summer Details'!H26</f>
        <v>3176.7610967849087</v>
      </c>
      <c r="E35" s="53">
        <v>3292.0084721543276</v>
      </c>
      <c r="F35" s="52">
        <f>'Summer Details'!N26</f>
        <v>2977.3726397833821</v>
      </c>
      <c r="G35" s="53">
        <v>3042.0084721543276</v>
      </c>
    </row>
    <row r="36" spans="1:9">
      <c r="A36" s="42">
        <v>2041</v>
      </c>
      <c r="B36" s="43"/>
      <c r="C36" s="43"/>
      <c r="D36" s="52">
        <f>'Summer Details'!H27</f>
        <v>3210.405661459376</v>
      </c>
      <c r="E36" s="53">
        <v>3327.7190318028211</v>
      </c>
      <c r="F36" s="52">
        <f>'Summer Details'!N27</f>
        <v>3006.9133585012614</v>
      </c>
      <c r="G36" s="53">
        <v>3071.7190318028211</v>
      </c>
      <c r="I36" s="55" t="s">
        <v>29</v>
      </c>
    </row>
    <row r="37" spans="1:9">
      <c r="A37" s="42">
        <v>2042</v>
      </c>
      <c r="B37" s="43"/>
      <c r="C37" s="43"/>
      <c r="D37" s="52">
        <f>'Summer Details'!H28</f>
        <v>3245.4769344894603</v>
      </c>
      <c r="E37" s="53">
        <v>3364.2407056820789</v>
      </c>
      <c r="F37" s="52">
        <f>'Summer Details'!N28</f>
        <v>3037.8807855747573</v>
      </c>
      <c r="G37" s="53">
        <v>3102.2407056820789</v>
      </c>
      <c r="I37" t="s">
        <v>31</v>
      </c>
    </row>
    <row r="38" spans="1:9">
      <c r="A38" s="42">
        <v>2043</v>
      </c>
      <c r="B38" s="43"/>
      <c r="C38" s="43"/>
      <c r="D38" s="52">
        <f>'Summer Details'!H29</f>
        <v>3278.9354235376227</v>
      </c>
      <c r="E38" s="53">
        <v>3402.0265653348747</v>
      </c>
      <c r="F38" s="52">
        <f>'Summer Details'!N29</f>
        <v>3071.0558762617843</v>
      </c>
      <c r="G38" s="53">
        <v>3134.0265653348747</v>
      </c>
      <c r="I38" t="s">
        <v>33</v>
      </c>
    </row>
    <row r="39" spans="1:9">
      <c r="A39" s="42">
        <v>2044</v>
      </c>
      <c r="B39" s="43"/>
      <c r="C39" s="43"/>
      <c r="D39" s="52">
        <f>'Summer Details'!H30</f>
        <v>3317.7682982396536</v>
      </c>
      <c r="E39" s="53">
        <v>3441.4810319687949</v>
      </c>
      <c r="F39" s="52">
        <f>'Summer Details'!N30</f>
        <v>3105.5397733633595</v>
      </c>
      <c r="G39" s="53">
        <v>3167.4810319687949</v>
      </c>
      <c r="I39" t="s">
        <v>35</v>
      </c>
    </row>
    <row r="40" spans="1:9">
      <c r="A40" s="42">
        <v>2045</v>
      </c>
      <c r="B40" s="43"/>
      <c r="C40" s="43"/>
      <c r="D40" s="52">
        <f>'Summer Details'!H31</f>
        <v>3359.1666066676062</v>
      </c>
      <c r="E40" s="53">
        <v>3482.785441473708</v>
      </c>
      <c r="F40" s="52">
        <f>'Summer Details'!N31</f>
        <v>3142.54414185734</v>
      </c>
      <c r="G40" s="53">
        <v>3202.785441473708</v>
      </c>
      <c r="I40" t="s">
        <v>36</v>
      </c>
    </row>
    <row r="41" spans="1:9">
      <c r="A41" s="42">
        <v>2046</v>
      </c>
      <c r="B41" s="43"/>
      <c r="C41" s="43"/>
      <c r="D41" s="52">
        <f>'Summer Details'!H32</f>
        <v>3402.1423340049009</v>
      </c>
      <c r="E41" s="53">
        <v>3523.6298255290158</v>
      </c>
      <c r="F41" s="52">
        <f>'Summer Details'!N32</f>
        <v>3181.6873721866518</v>
      </c>
      <c r="G41" s="53">
        <v>3132.7091375523919</v>
      </c>
      <c r="I41" t="s">
        <v>88</v>
      </c>
    </row>
    <row r="42" spans="1:9" ht="15.75" thickBot="1">
      <c r="A42" s="40">
        <v>2047</v>
      </c>
      <c r="B42" s="39"/>
      <c r="C42" s="39"/>
      <c r="D42" s="54">
        <f>'Summer Details'!H33</f>
        <v>3432.1965992905975</v>
      </c>
      <c r="E42" s="47"/>
      <c r="F42" s="54">
        <f>'Summer Details'!N33</f>
        <v>3227.0301144167352</v>
      </c>
      <c r="G42" s="47"/>
      <c r="I42" t="s">
        <v>109</v>
      </c>
    </row>
    <row r="43" spans="1:9">
      <c r="A43" s="56" t="s">
        <v>99</v>
      </c>
      <c r="B43" s="57"/>
      <c r="C43" s="57"/>
      <c r="D43" s="58">
        <f>(D22/D13)^(1/($A22-$A$13))-1</f>
        <v>5.4557315385785898E-3</v>
      </c>
      <c r="E43" s="59">
        <f t="shared" ref="E43:G43" si="0">(E22/E13)^(1/($A22-$A$13))-1</f>
        <v>8.2494469556062544E-3</v>
      </c>
      <c r="F43" s="58">
        <f t="shared" si="0"/>
        <v>4.2171766261565047E-3</v>
      </c>
      <c r="G43" s="59">
        <f t="shared" si="0"/>
        <v>6.4430533948613977E-3</v>
      </c>
      <c r="I43" s="139" t="s">
        <v>90</v>
      </c>
    </row>
  </sheetData>
  <mergeCells count="4">
    <mergeCell ref="D1:E1"/>
    <mergeCell ref="F1:G1"/>
    <mergeCell ref="A1:A2"/>
    <mergeCell ref="B1:C1"/>
  </mergeCells>
  <printOptions horizontalCentered="1" verticalCentered="1"/>
  <pageMargins left="0.45" right="0.45" top="1" bottom="1" header="0.5" footer="0.5"/>
  <pageSetup paperSize="3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90" zoomScaleNormal="90" workbookViewId="0"/>
  </sheetViews>
  <sheetFormatPr defaultRowHeight="15"/>
  <cols>
    <col min="2" max="13" width="10.7109375" customWidth="1"/>
    <col min="14" max="14" width="10.85546875" customWidth="1"/>
    <col min="17" max="22" width="10.7109375" customWidth="1"/>
  </cols>
  <sheetData>
    <row r="1" spans="1:22">
      <c r="B1" s="226" t="s">
        <v>47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Q1" s="219" t="s">
        <v>81</v>
      </c>
      <c r="R1" s="219"/>
      <c r="S1" s="219"/>
      <c r="T1" s="219"/>
      <c r="U1" s="219"/>
      <c r="V1" s="219"/>
    </row>
    <row r="2" spans="1:22" ht="15" customHeight="1">
      <c r="A2" s="215" t="s">
        <v>38</v>
      </c>
      <c r="B2" s="229" t="s">
        <v>48</v>
      </c>
      <c r="C2" s="230"/>
      <c r="D2" s="230"/>
      <c r="E2" s="230"/>
      <c r="F2" s="230"/>
      <c r="G2" s="230"/>
      <c r="H2" s="231"/>
      <c r="I2" s="220" t="s">
        <v>43</v>
      </c>
      <c r="J2" s="221"/>
      <c r="K2" s="224" t="s">
        <v>49</v>
      </c>
      <c r="L2" s="225"/>
      <c r="M2" s="222" t="s">
        <v>50</v>
      </c>
      <c r="N2" s="223"/>
      <c r="P2" s="215" t="s">
        <v>38</v>
      </c>
      <c r="Q2" s="212" t="s">
        <v>10</v>
      </c>
      <c r="R2" s="217"/>
      <c r="S2" s="218"/>
      <c r="T2" s="217" t="s">
        <v>82</v>
      </c>
      <c r="U2" s="217"/>
      <c r="V2" s="213"/>
    </row>
    <row r="3" spans="1:22" ht="15.75" thickBot="1">
      <c r="A3" s="216"/>
      <c r="B3" s="38" t="s">
        <v>46</v>
      </c>
      <c r="C3" s="38" t="s">
        <v>7</v>
      </c>
      <c r="D3" s="38" t="s">
        <v>37</v>
      </c>
      <c r="E3" s="123" t="s">
        <v>80</v>
      </c>
      <c r="F3" s="158" t="s">
        <v>94</v>
      </c>
      <c r="G3" s="38" t="s">
        <v>42</v>
      </c>
      <c r="H3" s="86" t="s">
        <v>10</v>
      </c>
      <c r="I3" s="87"/>
      <c r="J3" s="86" t="s">
        <v>44</v>
      </c>
      <c r="K3" s="87"/>
      <c r="L3" s="86" t="s">
        <v>44</v>
      </c>
      <c r="M3" s="89"/>
      <c r="N3" s="85" t="s">
        <v>45</v>
      </c>
      <c r="P3" s="216"/>
      <c r="Q3" s="62" t="s">
        <v>40</v>
      </c>
      <c r="R3" s="84" t="s">
        <v>39</v>
      </c>
      <c r="S3" s="82" t="s">
        <v>41</v>
      </c>
      <c r="T3" s="62" t="s">
        <v>40</v>
      </c>
      <c r="U3" s="84" t="s">
        <v>39</v>
      </c>
      <c r="V3" s="82" t="s">
        <v>41</v>
      </c>
    </row>
    <row r="4" spans="1:22">
      <c r="A4" s="49">
        <v>2018</v>
      </c>
      <c r="B4" s="60">
        <f>[2]Winter_Forecast!AC15</f>
        <v>2695.804833459164</v>
      </c>
      <c r="C4" s="60">
        <v>0</v>
      </c>
      <c r="D4" s="60">
        <f>[2]Winter_Forecast!AE15</f>
        <v>78.86881843213385</v>
      </c>
      <c r="E4" s="60">
        <f>+'[3]PEV Daily Curve'!$V44</f>
        <v>0.22998686904571619</v>
      </c>
      <c r="F4" s="181">
        <f>[1]ELE!Q40</f>
        <v>4.0461373003567811</v>
      </c>
      <c r="G4" s="60">
        <f>[2]Winter_Forecast!AI15</f>
        <v>79.236981807622271</v>
      </c>
      <c r="H4" s="76">
        <f t="shared" ref="H4:H33" si="0">SUM(B4:G4)</f>
        <v>2858.1867578683227</v>
      </c>
      <c r="I4" s="70">
        <f>[2]Winter_Forecast!$AK$3</f>
        <v>59</v>
      </c>
      <c r="J4" s="73">
        <f>+H4-I4</f>
        <v>2799.1867578683227</v>
      </c>
      <c r="K4" s="88">
        <f>Interruptibles!O10</f>
        <v>102</v>
      </c>
      <c r="L4" s="79">
        <f>+H4-K4</f>
        <v>2756.1867578683227</v>
      </c>
      <c r="M4" s="191">
        <f>[1]DSM!Q40</f>
        <v>3.1972198090959303</v>
      </c>
      <c r="N4" s="83">
        <f>+L4-M4</f>
        <v>2752.989538059227</v>
      </c>
      <c r="P4" s="49">
        <f>A4</f>
        <v>2018</v>
      </c>
      <c r="Q4" s="60">
        <v>2526.8533881982698</v>
      </c>
      <c r="R4" s="83">
        <f t="shared" ref="R4:R33" si="1">H4</f>
        <v>2858.1867578683227</v>
      </c>
      <c r="S4" s="67">
        <v>3057.405949026519</v>
      </c>
      <c r="T4" s="64">
        <f t="shared" ref="T4:T33" si="2">Q4-K4-M4</f>
        <v>2421.6561683891741</v>
      </c>
      <c r="U4" s="83">
        <f t="shared" ref="U4:U33" si="3">N4</f>
        <v>2752.989538059227</v>
      </c>
      <c r="V4" s="60">
        <f t="shared" ref="V4:V33" si="4">S4-K4-M4</f>
        <v>2952.2087292174233</v>
      </c>
    </row>
    <row r="5" spans="1:22">
      <c r="A5" s="43">
        <f>+A4+1</f>
        <v>2019</v>
      </c>
      <c r="B5" s="61">
        <f>[2]Winter_Forecast!AC16</f>
        <v>2735.7977008588337</v>
      </c>
      <c r="C5" s="61">
        <v>0</v>
      </c>
      <c r="D5" s="61">
        <f>[2]Winter_Forecast!AE16</f>
        <v>78.86881843213385</v>
      </c>
      <c r="E5" s="61">
        <f>+'[3]PEV Daily Curve'!$V45</f>
        <v>0.29505336210363564</v>
      </c>
      <c r="F5" s="182">
        <f>[1]ELE!Q41</f>
        <v>8.0922746007135622</v>
      </c>
      <c r="G5" s="61">
        <f>[2]Winter_Forecast!AI16</f>
        <v>79.826622583256821</v>
      </c>
      <c r="H5" s="77">
        <f t="shared" si="0"/>
        <v>2902.8804698370418</v>
      </c>
      <c r="I5" s="71">
        <f>+I4</f>
        <v>59</v>
      </c>
      <c r="J5" s="74">
        <f t="shared" ref="J5:J33" si="5">+H5-I5</f>
        <v>2843.8804698370418</v>
      </c>
      <c r="K5" s="71">
        <f>+K4</f>
        <v>102</v>
      </c>
      <c r="L5" s="80">
        <f t="shared" ref="L5:L33" si="6">+H5-K5</f>
        <v>2800.8804698370418</v>
      </c>
      <c r="M5" s="192">
        <f>[1]DSM!Q41</f>
        <v>6.3944396181918606</v>
      </c>
      <c r="N5" s="44">
        <f t="shared" ref="N5:N33" si="7">+L5-M5</f>
        <v>2794.4860302188499</v>
      </c>
      <c r="P5" s="43">
        <f>+P4+1</f>
        <v>2019</v>
      </c>
      <c r="Q5" s="61">
        <v>2567.7213618266742</v>
      </c>
      <c r="R5" s="44">
        <f t="shared" si="1"/>
        <v>2902.8804698370418</v>
      </c>
      <c r="S5" s="68">
        <v>3103.8899914748044</v>
      </c>
      <c r="T5" s="65">
        <f t="shared" si="2"/>
        <v>2459.3269222084823</v>
      </c>
      <c r="U5" s="44">
        <f t="shared" si="3"/>
        <v>2794.4860302188499</v>
      </c>
      <c r="V5" s="61">
        <f t="shared" si="4"/>
        <v>2995.4955518566126</v>
      </c>
    </row>
    <row r="6" spans="1:22">
      <c r="A6" s="43">
        <f t="shared" ref="A6:A33" si="8">+A5+1</f>
        <v>2020</v>
      </c>
      <c r="B6" s="61">
        <f>[2]Winter_Forecast!AC17</f>
        <v>2755.6250963890311</v>
      </c>
      <c r="C6" s="61">
        <v>0</v>
      </c>
      <c r="D6" s="61">
        <f>[2]Winter_Forecast!AE17</f>
        <v>78.86881843213385</v>
      </c>
      <c r="E6" s="61">
        <f>+'[3]PEV Daily Curve'!$V46</f>
        <v>0.37871546637466852</v>
      </c>
      <c r="F6" s="182">
        <f>[1]ELE!Q42</f>
        <v>12.138411901070342</v>
      </c>
      <c r="G6" s="61">
        <f>[2]Winter_Forecast!AI17</f>
        <v>80.128755566888344</v>
      </c>
      <c r="H6" s="77">
        <f t="shared" si="0"/>
        <v>2927.1397977554984</v>
      </c>
      <c r="I6" s="71">
        <f t="shared" ref="I6:I33" si="9">+I5</f>
        <v>59</v>
      </c>
      <c r="J6" s="74">
        <f t="shared" si="5"/>
        <v>2868.1397977554984</v>
      </c>
      <c r="K6" s="71">
        <f t="shared" ref="K6:K33" si="10">+K5</f>
        <v>102</v>
      </c>
      <c r="L6" s="80">
        <f t="shared" si="6"/>
        <v>2825.1397977554984</v>
      </c>
      <c r="M6" s="192">
        <f>[1]DSM!Q42</f>
        <v>9.5916594272877909</v>
      </c>
      <c r="N6" s="44">
        <f t="shared" si="7"/>
        <v>2815.5481383282108</v>
      </c>
      <c r="P6" s="43">
        <f t="shared" ref="P6:P33" si="11">+P5+1</f>
        <v>2020</v>
      </c>
      <c r="Q6" s="61">
        <v>2590.0862058590501</v>
      </c>
      <c r="R6" s="44">
        <f t="shared" si="1"/>
        <v>2927.1397977554984</v>
      </c>
      <c r="S6" s="68">
        <v>3129.0051737656095</v>
      </c>
      <c r="T6" s="65">
        <f t="shared" si="2"/>
        <v>2478.4945464317625</v>
      </c>
      <c r="U6" s="44">
        <f t="shared" si="3"/>
        <v>2815.5481383282108</v>
      </c>
      <c r="V6" s="61">
        <f t="shared" si="4"/>
        <v>3017.4135143383219</v>
      </c>
    </row>
    <row r="7" spans="1:22">
      <c r="A7" s="43">
        <f t="shared" si="8"/>
        <v>2021</v>
      </c>
      <c r="B7" s="61">
        <f>[2]Winter_Forecast!AC18</f>
        <v>2771.5082679540928</v>
      </c>
      <c r="C7" s="61">
        <v>0</v>
      </c>
      <c r="D7" s="61">
        <f>[2]Winter_Forecast!AE18</f>
        <v>78.86881843213385</v>
      </c>
      <c r="E7" s="61">
        <f>+'[3]PEV Daily Curve'!$V47</f>
        <v>0.48127117118409407</v>
      </c>
      <c r="F7" s="182">
        <f>[1]ELE!Q43</f>
        <v>16.184549201427124</v>
      </c>
      <c r="G7" s="61">
        <f>[2]Winter_Forecast!AI18</f>
        <v>80.371336784263633</v>
      </c>
      <c r="H7" s="77">
        <f t="shared" si="0"/>
        <v>2947.4142435431022</v>
      </c>
      <c r="I7" s="71">
        <f t="shared" si="9"/>
        <v>59</v>
      </c>
      <c r="J7" s="74">
        <f t="shared" si="5"/>
        <v>2888.4142435431022</v>
      </c>
      <c r="K7" s="71">
        <f t="shared" si="10"/>
        <v>102</v>
      </c>
      <c r="L7" s="80">
        <f t="shared" si="6"/>
        <v>2845.4142435431022</v>
      </c>
      <c r="M7" s="192">
        <f>[1]DSM!Q43</f>
        <v>12.788879236383721</v>
      </c>
      <c r="N7" s="44">
        <f t="shared" si="7"/>
        <v>2832.6253643067184</v>
      </c>
      <c r="P7" s="43">
        <f t="shared" si="11"/>
        <v>2021</v>
      </c>
      <c r="Q7" s="61">
        <v>2608.8397674492062</v>
      </c>
      <c r="R7" s="44">
        <f t="shared" si="1"/>
        <v>2947.4142435431022</v>
      </c>
      <c r="S7" s="68">
        <v>3149.9465040788177</v>
      </c>
      <c r="T7" s="65">
        <f t="shared" si="2"/>
        <v>2494.0508882128224</v>
      </c>
      <c r="U7" s="44">
        <f t="shared" si="3"/>
        <v>2832.6253643067184</v>
      </c>
      <c r="V7" s="61">
        <f t="shared" si="4"/>
        <v>3035.157624842434</v>
      </c>
    </row>
    <row r="8" spans="1:22">
      <c r="A8" s="43">
        <f t="shared" si="8"/>
        <v>2022</v>
      </c>
      <c r="B8" s="61">
        <f>[2]Winter_Forecast!AC19</f>
        <v>2786.740543686502</v>
      </c>
      <c r="C8" s="61">
        <v>0</v>
      </c>
      <c r="D8" s="61">
        <f>[2]Winter_Forecast!AE19</f>
        <v>78.86881843213385</v>
      </c>
      <c r="E8" s="61">
        <f>+'[3]PEV Daily Curve'!$V48</f>
        <v>0.60458815828900658</v>
      </c>
      <c r="F8" s="182">
        <f>[1]ELE!Q44</f>
        <v>20.230686501783907</v>
      </c>
      <c r="G8" s="61">
        <f>[2]Winter_Forecast!AI19</f>
        <v>80.597452427817359</v>
      </c>
      <c r="H8" s="77">
        <f t="shared" si="0"/>
        <v>2967.0420892065263</v>
      </c>
      <c r="I8" s="71">
        <f t="shared" si="9"/>
        <v>59</v>
      </c>
      <c r="J8" s="74">
        <f t="shared" si="5"/>
        <v>2908.0420892065263</v>
      </c>
      <c r="K8" s="71">
        <f t="shared" si="10"/>
        <v>102</v>
      </c>
      <c r="L8" s="80">
        <f t="shared" si="6"/>
        <v>2865.0420892065263</v>
      </c>
      <c r="M8" s="192">
        <f>[1]DSM!Q44</f>
        <v>15.98609904547965</v>
      </c>
      <c r="N8" s="44">
        <f t="shared" si="7"/>
        <v>2849.0559901610468</v>
      </c>
      <c r="P8" s="43">
        <f t="shared" si="11"/>
        <v>2022</v>
      </c>
      <c r="Q8" s="61">
        <v>2627.0046182753758</v>
      </c>
      <c r="R8" s="44">
        <f t="shared" si="1"/>
        <v>2967.0420892065263</v>
      </c>
      <c r="S8" s="68">
        <v>3170.202042809718</v>
      </c>
      <c r="T8" s="65">
        <f t="shared" si="2"/>
        <v>2509.0185192298964</v>
      </c>
      <c r="U8" s="44">
        <f t="shared" si="3"/>
        <v>2849.0559901610468</v>
      </c>
      <c r="V8" s="61">
        <f t="shared" si="4"/>
        <v>3052.2159437642385</v>
      </c>
    </row>
    <row r="9" spans="1:22">
      <c r="A9" s="43">
        <f t="shared" si="8"/>
        <v>2023</v>
      </c>
      <c r="B9" s="61">
        <f>[2]Winter_Forecast!AC20</f>
        <v>2804.0946320007092</v>
      </c>
      <c r="C9" s="61">
        <v>0</v>
      </c>
      <c r="D9" s="61">
        <f>[2]Winter_Forecast!AE20</f>
        <v>78.86881843213385</v>
      </c>
      <c r="E9" s="61">
        <f>+'[3]PEV Daily Curve'!$V49</f>
        <v>0.74952250310240265</v>
      </c>
      <c r="F9" s="182">
        <f>[1]ELE!Q45</f>
        <v>24.271633380749183</v>
      </c>
      <c r="G9" s="61">
        <f>[2]Winter_Forecast!AI20</f>
        <v>80.838289024011232</v>
      </c>
      <c r="H9" s="77">
        <f t="shared" si="0"/>
        <v>2988.8228953407065</v>
      </c>
      <c r="I9" s="71">
        <f t="shared" si="9"/>
        <v>59</v>
      </c>
      <c r="J9" s="74">
        <f t="shared" si="5"/>
        <v>2929.8228953407065</v>
      </c>
      <c r="K9" s="71">
        <f t="shared" si="10"/>
        <v>102</v>
      </c>
      <c r="L9" s="80">
        <f t="shared" si="6"/>
        <v>2886.8228953407065</v>
      </c>
      <c r="M9" s="192">
        <f>[1]DSM!Q45</f>
        <v>19.183318854575582</v>
      </c>
      <c r="N9" s="44">
        <f t="shared" si="7"/>
        <v>2867.6395764861309</v>
      </c>
      <c r="P9" s="43">
        <f t="shared" si="11"/>
        <v>2023</v>
      </c>
      <c r="Q9" s="61">
        <v>2647.1214737276341</v>
      </c>
      <c r="R9" s="44">
        <f t="shared" si="1"/>
        <v>2988.8228953407065</v>
      </c>
      <c r="S9" s="68">
        <v>3192.7011720323394</v>
      </c>
      <c r="T9" s="65">
        <f t="shared" si="2"/>
        <v>2525.9381548730585</v>
      </c>
      <c r="U9" s="44">
        <f t="shared" si="3"/>
        <v>2867.6395764861309</v>
      </c>
      <c r="V9" s="61">
        <f t="shared" si="4"/>
        <v>3071.5178531777638</v>
      </c>
    </row>
    <row r="10" spans="1:22">
      <c r="A10" s="43">
        <f t="shared" si="8"/>
        <v>2024</v>
      </c>
      <c r="B10" s="61">
        <f>[2]Winter_Forecast!AC21</f>
        <v>2818.5072271668614</v>
      </c>
      <c r="C10" s="61">
        <v>0</v>
      </c>
      <c r="D10" s="61">
        <f>[2]Winter_Forecast!AE21</f>
        <v>78.86881843213385</v>
      </c>
      <c r="E10" s="61">
        <f>+'[3]PEV Daily Curve'!$V50</f>
        <v>0.9169001678902946</v>
      </c>
      <c r="F10" s="182">
        <f>[1]ELE!Q46</f>
        <v>28.257216607545256</v>
      </c>
      <c r="G10" s="61">
        <f>[2]Winter_Forecast!AI21</f>
        <v>81.037485240529108</v>
      </c>
      <c r="H10" s="77">
        <f t="shared" si="0"/>
        <v>3007.5876476149597</v>
      </c>
      <c r="I10" s="71">
        <f t="shared" si="9"/>
        <v>59</v>
      </c>
      <c r="J10" s="74">
        <f t="shared" si="5"/>
        <v>2948.5876476149597</v>
      </c>
      <c r="K10" s="71">
        <f t="shared" si="10"/>
        <v>102</v>
      </c>
      <c r="L10" s="80">
        <f t="shared" si="6"/>
        <v>2905.5876476149597</v>
      </c>
      <c r="M10" s="192">
        <f>[1]DSM!Q46</f>
        <v>22.380538663671508</v>
      </c>
      <c r="N10" s="44">
        <f t="shared" si="7"/>
        <v>2883.2071089512883</v>
      </c>
      <c r="P10" s="43">
        <f t="shared" si="11"/>
        <v>2024</v>
      </c>
      <c r="Q10" s="61">
        <v>2664.5462969178352</v>
      </c>
      <c r="R10" s="44">
        <f t="shared" si="1"/>
        <v>3007.5876476149597</v>
      </c>
      <c r="S10" s="68">
        <v>3212.090681764857</v>
      </c>
      <c r="T10" s="65">
        <f t="shared" si="2"/>
        <v>2540.1657582541638</v>
      </c>
      <c r="U10" s="44">
        <f t="shared" si="3"/>
        <v>2883.2071089512883</v>
      </c>
      <c r="V10" s="61">
        <f t="shared" si="4"/>
        <v>3087.7101431011856</v>
      </c>
    </row>
    <row r="11" spans="1:22">
      <c r="A11" s="43">
        <f t="shared" si="8"/>
        <v>2025</v>
      </c>
      <c r="B11" s="61">
        <f>[2]Winter_Forecast!AC22</f>
        <v>2832.7196408017353</v>
      </c>
      <c r="C11" s="61">
        <v>0</v>
      </c>
      <c r="D11" s="61">
        <f>[2]Winter_Forecast!AE22</f>
        <v>78.86881843213385</v>
      </c>
      <c r="E11" s="61">
        <f>+'[3]PEV Daily Curve'!$V51</f>
        <v>1.1087304033582215</v>
      </c>
      <c r="F11" s="182">
        <f>[1]ELE!Q47</f>
        <v>31.050404622742636</v>
      </c>
      <c r="G11" s="61">
        <f>[2]Winter_Forecast!AI22</f>
        <v>81.226008275665819</v>
      </c>
      <c r="H11" s="77">
        <f t="shared" si="0"/>
        <v>3024.9736025356356</v>
      </c>
      <c r="I11" s="71">
        <f t="shared" si="9"/>
        <v>59</v>
      </c>
      <c r="J11" s="74">
        <f t="shared" si="5"/>
        <v>2965.9736025356356</v>
      </c>
      <c r="K11" s="71">
        <f t="shared" si="10"/>
        <v>102</v>
      </c>
      <c r="L11" s="80">
        <f t="shared" si="6"/>
        <v>2922.9736025356356</v>
      </c>
      <c r="M11" s="192">
        <f>[1]DSM!Q47</f>
        <v>25.577758472767439</v>
      </c>
      <c r="N11" s="44">
        <f t="shared" si="7"/>
        <v>2897.395844062868</v>
      </c>
      <c r="P11" s="43">
        <f t="shared" si="11"/>
        <v>2025</v>
      </c>
      <c r="Q11" s="61">
        <v>2681.7416558132163</v>
      </c>
      <c r="R11" s="44">
        <f t="shared" si="1"/>
        <v>3024.9736025356356</v>
      </c>
      <c r="S11" s="68">
        <v>3231.2184049195325</v>
      </c>
      <c r="T11" s="65">
        <f t="shared" si="2"/>
        <v>2554.1638973404488</v>
      </c>
      <c r="U11" s="44">
        <f t="shared" si="3"/>
        <v>2897.395844062868</v>
      </c>
      <c r="V11" s="61">
        <f t="shared" si="4"/>
        <v>3103.640646446765</v>
      </c>
    </row>
    <row r="12" spans="1:22">
      <c r="A12" s="43">
        <f t="shared" si="8"/>
        <v>2026</v>
      </c>
      <c r="B12" s="61">
        <f>[2]Winter_Forecast!AC23</f>
        <v>2849.3298373408784</v>
      </c>
      <c r="C12" s="61">
        <v>0</v>
      </c>
      <c r="D12" s="61">
        <f>[2]Winter_Forecast!AE23</f>
        <v>78.86881843213385</v>
      </c>
      <c r="E12" s="61">
        <f>+'[3]PEV Daily Curve'!$V52</f>
        <v>1.3269398600196838</v>
      </c>
      <c r="F12" s="182">
        <f>[1]ELE!Q48</f>
        <v>33.005636233380805</v>
      </c>
      <c r="G12" s="61">
        <f>[2]Winter_Forecast!AI23</f>
        <v>81.418117869315864</v>
      </c>
      <c r="H12" s="77">
        <f t="shared" si="0"/>
        <v>3043.9493497357284</v>
      </c>
      <c r="I12" s="71">
        <f t="shared" si="9"/>
        <v>59</v>
      </c>
      <c r="J12" s="74">
        <f t="shared" si="5"/>
        <v>2984.9493497357284</v>
      </c>
      <c r="K12" s="71">
        <f t="shared" si="10"/>
        <v>102</v>
      </c>
      <c r="L12" s="80">
        <f t="shared" si="6"/>
        <v>2941.9493497357284</v>
      </c>
      <c r="M12" s="192">
        <f>[1]DSM!Q48</f>
        <v>28.774978281863362</v>
      </c>
      <c r="N12" s="44">
        <f t="shared" si="7"/>
        <v>2913.1743714538652</v>
      </c>
      <c r="P12" s="43">
        <f t="shared" si="11"/>
        <v>2026</v>
      </c>
      <c r="Q12" s="61">
        <v>2699.930315924124</v>
      </c>
      <c r="R12" s="44">
        <f t="shared" si="1"/>
        <v>3043.9493497357284</v>
      </c>
      <c r="S12" s="68">
        <v>3251.6832404210772</v>
      </c>
      <c r="T12" s="65">
        <f t="shared" si="2"/>
        <v>2569.1553376422607</v>
      </c>
      <c r="U12" s="44">
        <f t="shared" si="3"/>
        <v>2913.1743714538652</v>
      </c>
      <c r="V12" s="61">
        <f t="shared" si="4"/>
        <v>3120.908262139214</v>
      </c>
    </row>
    <row r="13" spans="1:22" ht="15.75" thickBot="1">
      <c r="A13" s="39">
        <f t="shared" si="8"/>
        <v>2027</v>
      </c>
      <c r="B13" s="63">
        <f>[2]Winter_Forecast!AC24</f>
        <v>2868.238314964331</v>
      </c>
      <c r="C13" s="63">
        <v>0</v>
      </c>
      <c r="D13" s="63">
        <f>[2]Winter_Forecast!AE24</f>
        <v>78.86881843213385</v>
      </c>
      <c r="E13" s="63">
        <f>+'[3]PEV Daily Curve'!$V53</f>
        <v>1.5730055037572674</v>
      </c>
      <c r="F13" s="183">
        <f>[1]ELE!Q49</f>
        <v>34.374298360827524</v>
      </c>
      <c r="G13" s="63">
        <f>[2]Winter_Forecast!AI24</f>
        <v>81.614252123766107</v>
      </c>
      <c r="H13" s="78">
        <f t="shared" si="0"/>
        <v>3064.6686893848164</v>
      </c>
      <c r="I13" s="72">
        <f t="shared" si="9"/>
        <v>59</v>
      </c>
      <c r="J13" s="75">
        <f t="shared" si="5"/>
        <v>3005.6686893848164</v>
      </c>
      <c r="K13" s="72">
        <f t="shared" si="10"/>
        <v>102</v>
      </c>
      <c r="L13" s="81">
        <f t="shared" si="6"/>
        <v>2962.6686893848164</v>
      </c>
      <c r="M13" s="193">
        <f>[1]DSM!Q49</f>
        <v>31.972198090959292</v>
      </c>
      <c r="N13" s="46">
        <f t="shared" si="7"/>
        <v>2930.696491293857</v>
      </c>
      <c r="P13" s="39">
        <f t="shared" si="11"/>
        <v>2027</v>
      </c>
      <c r="Q13" s="63">
        <v>2719.3811977542177</v>
      </c>
      <c r="R13" s="46">
        <f t="shared" si="1"/>
        <v>3064.6686893848164</v>
      </c>
      <c r="S13" s="69">
        <v>3273.7342982049172</v>
      </c>
      <c r="T13" s="66">
        <f t="shared" si="2"/>
        <v>2585.4089996632583</v>
      </c>
      <c r="U13" s="46">
        <f t="shared" si="3"/>
        <v>2930.696491293857</v>
      </c>
      <c r="V13" s="63">
        <f t="shared" si="4"/>
        <v>3139.7621001139578</v>
      </c>
    </row>
    <row r="14" spans="1:22">
      <c r="A14" s="49">
        <f t="shared" si="8"/>
        <v>2028</v>
      </c>
      <c r="B14" s="60">
        <f>[2]Winter_Forecast!AC25</f>
        <v>2890.4302972087926</v>
      </c>
      <c r="C14" s="60">
        <v>0</v>
      </c>
      <c r="D14" s="60">
        <f>[2]Winter_Forecast!AE25</f>
        <v>78.86881843213385</v>
      </c>
      <c r="E14" s="60">
        <f>+'[3]PEV Daily Curve'!$V54</f>
        <v>1.8488802749562698</v>
      </c>
      <c r="F14" s="181">
        <f>[1]ELE!Q50</f>
        <v>35.332361850040222</v>
      </c>
      <c r="G14" s="60">
        <f>[2]Winter_Forecast!AI25</f>
        <v>81.822442774494178</v>
      </c>
      <c r="H14" s="76">
        <f t="shared" si="0"/>
        <v>3088.3028005404171</v>
      </c>
      <c r="I14" s="70">
        <f t="shared" si="9"/>
        <v>59</v>
      </c>
      <c r="J14" s="73">
        <f t="shared" si="5"/>
        <v>3029.3028005404171</v>
      </c>
      <c r="K14" s="70">
        <f t="shared" si="10"/>
        <v>102</v>
      </c>
      <c r="L14" s="79">
        <f t="shared" si="6"/>
        <v>2986.3028005404171</v>
      </c>
      <c r="M14" s="185">
        <f>[1]DSM!Q50</f>
        <v>35.16941790005523</v>
      </c>
      <c r="N14" s="83">
        <f t="shared" si="7"/>
        <v>2951.133382640362</v>
      </c>
      <c r="P14" s="49">
        <f t="shared" si="11"/>
        <v>2028</v>
      </c>
      <c r="Q14" s="60">
        <v>2741.2504049086883</v>
      </c>
      <c r="R14" s="83">
        <f t="shared" si="1"/>
        <v>3088.3028005404171</v>
      </c>
      <c r="S14" s="67">
        <v>3298.6590029813146</v>
      </c>
      <c r="T14" s="64">
        <f t="shared" si="2"/>
        <v>2604.0809870086332</v>
      </c>
      <c r="U14" s="83">
        <f t="shared" si="3"/>
        <v>2951.133382640362</v>
      </c>
      <c r="V14" s="60">
        <f t="shared" si="4"/>
        <v>3161.4895850812595</v>
      </c>
    </row>
    <row r="15" spans="1:22">
      <c r="A15" s="43">
        <f t="shared" si="8"/>
        <v>2029</v>
      </c>
      <c r="B15" s="61">
        <f>[2]Winter_Forecast!AC26</f>
        <v>2911.7678851609207</v>
      </c>
      <c r="C15" s="61">
        <v>0</v>
      </c>
      <c r="D15" s="61">
        <f>[2]Winter_Forecast!AE26</f>
        <v>78.86881843213385</v>
      </c>
      <c r="E15" s="61">
        <f>+'[3]PEV Daily Curve'!$V55</f>
        <v>2.1569856427448229</v>
      </c>
      <c r="F15" s="182">
        <f>[1]ELE!Q51</f>
        <v>36.003006292489118</v>
      </c>
      <c r="G15" s="61">
        <f>[2]Winter_Forecast!AI26</f>
        <v>82.006515551638174</v>
      </c>
      <c r="H15" s="77">
        <f t="shared" si="0"/>
        <v>3110.8032110799272</v>
      </c>
      <c r="I15" s="71">
        <f t="shared" si="9"/>
        <v>59</v>
      </c>
      <c r="J15" s="74">
        <f t="shared" si="5"/>
        <v>3051.8032110799272</v>
      </c>
      <c r="K15" s="71">
        <f t="shared" si="10"/>
        <v>102</v>
      </c>
      <c r="L15" s="80">
        <f t="shared" si="6"/>
        <v>3008.8032110799272</v>
      </c>
      <c r="M15" s="184">
        <f>[1]DSM!Q51</f>
        <v>38.366637709151163</v>
      </c>
      <c r="N15" s="44">
        <f t="shared" si="7"/>
        <v>2970.4365733707759</v>
      </c>
      <c r="P15" s="43">
        <f t="shared" si="11"/>
        <v>2029</v>
      </c>
      <c r="Q15" s="61">
        <v>2761.9323874918941</v>
      </c>
      <c r="R15" s="44">
        <f t="shared" si="1"/>
        <v>3110.8032110799272</v>
      </c>
      <c r="S15" s="68">
        <v>3322.2749681434693</v>
      </c>
      <c r="T15" s="65">
        <f t="shared" si="2"/>
        <v>2621.5657497827428</v>
      </c>
      <c r="U15" s="44">
        <f t="shared" si="3"/>
        <v>2970.4365733707759</v>
      </c>
      <c r="V15" s="61">
        <f t="shared" si="4"/>
        <v>3181.908330434318</v>
      </c>
    </row>
    <row r="16" spans="1:22">
      <c r="A16" s="43">
        <f t="shared" si="8"/>
        <v>2030</v>
      </c>
      <c r="B16" s="61">
        <f>[2]Winter_Forecast!AC27</f>
        <v>2932.2818186670634</v>
      </c>
      <c r="C16" s="61">
        <v>0</v>
      </c>
      <c r="D16" s="61">
        <f>[2]Winter_Forecast!AE27</f>
        <v>78.86881843213385</v>
      </c>
      <c r="E16" s="61">
        <f>+'[3]PEV Daily Curve'!$V56</f>
        <v>2.4991547734769703</v>
      </c>
      <c r="F16" s="182">
        <f>[1]ELE!Q52</f>
        <v>36.472457402203339</v>
      </c>
      <c r="G16" s="61">
        <f>[2]Winter_Forecast!AI27</f>
        <v>82.169560888856921</v>
      </c>
      <c r="H16" s="77">
        <f t="shared" si="0"/>
        <v>3132.2918101637347</v>
      </c>
      <c r="I16" s="71">
        <f t="shared" si="9"/>
        <v>59</v>
      </c>
      <c r="J16" s="74">
        <f t="shared" si="5"/>
        <v>3073.2918101637347</v>
      </c>
      <c r="K16" s="71">
        <f t="shared" si="10"/>
        <v>102</v>
      </c>
      <c r="L16" s="80">
        <f t="shared" si="6"/>
        <v>3030.2918101637347</v>
      </c>
      <c r="M16" s="184">
        <f>[1]DSM!Q52</f>
        <v>41.563857518247097</v>
      </c>
      <c r="N16" s="44">
        <f t="shared" si="7"/>
        <v>2988.7279526454877</v>
      </c>
      <c r="P16" s="43">
        <f t="shared" si="11"/>
        <v>2030</v>
      </c>
      <c r="Q16" s="61">
        <v>2781.5827843006696</v>
      </c>
      <c r="R16" s="44">
        <f t="shared" si="1"/>
        <v>3132.2918101637347</v>
      </c>
      <c r="S16" s="68">
        <v>3344.7415238347076</v>
      </c>
      <c r="T16" s="65">
        <f t="shared" si="2"/>
        <v>2638.0189267824226</v>
      </c>
      <c r="U16" s="44">
        <f t="shared" si="3"/>
        <v>2988.7279526454877</v>
      </c>
      <c r="V16" s="61">
        <f t="shared" si="4"/>
        <v>3201.1776663164605</v>
      </c>
    </row>
    <row r="17" spans="1:22">
      <c r="A17" s="43">
        <f t="shared" si="8"/>
        <v>2031</v>
      </c>
      <c r="B17" s="61">
        <f>[2]Winter_Forecast!AC28</f>
        <v>2952.8906484175768</v>
      </c>
      <c r="C17" s="61">
        <v>0</v>
      </c>
      <c r="D17" s="61">
        <f>[2]Winter_Forecast!AE28</f>
        <v>78.86881843213385</v>
      </c>
      <c r="E17" s="61">
        <f>+'[3]PEV Daily Curve'!$V57</f>
        <v>2.8771096407323293</v>
      </c>
      <c r="F17" s="182">
        <f>[1]ELE!Q53</f>
        <v>36.801073179003303</v>
      </c>
      <c r="G17" s="61">
        <f>[2]Winter_Forecast!AI28</f>
        <v>82.320057200839926</v>
      </c>
      <c r="H17" s="77">
        <f t="shared" si="0"/>
        <v>3153.7577068702863</v>
      </c>
      <c r="I17" s="71">
        <f t="shared" si="9"/>
        <v>59</v>
      </c>
      <c r="J17" s="74">
        <f t="shared" si="5"/>
        <v>3094.7577068702863</v>
      </c>
      <c r="K17" s="71">
        <f t="shared" si="10"/>
        <v>102</v>
      </c>
      <c r="L17" s="80">
        <f t="shared" si="6"/>
        <v>3051.7577068702863</v>
      </c>
      <c r="M17" s="184">
        <f>[1]DSM!Q53</f>
        <v>44.761077327343024</v>
      </c>
      <c r="N17" s="44">
        <f t="shared" si="7"/>
        <v>3006.9966295429431</v>
      </c>
      <c r="P17" s="43">
        <f t="shared" si="11"/>
        <v>2031</v>
      </c>
      <c r="Q17" s="61">
        <v>2801.1303096364122</v>
      </c>
      <c r="R17" s="44">
        <f t="shared" si="1"/>
        <v>3153.7577068702863</v>
      </c>
      <c r="S17" s="68">
        <v>3367.1133312997595</v>
      </c>
      <c r="T17" s="65">
        <f t="shared" si="2"/>
        <v>2654.369232309069</v>
      </c>
      <c r="U17" s="44">
        <f t="shared" si="3"/>
        <v>3006.9966295429431</v>
      </c>
      <c r="V17" s="61">
        <f t="shared" si="4"/>
        <v>3220.3522539724163</v>
      </c>
    </row>
    <row r="18" spans="1:22">
      <c r="A18" s="43">
        <f t="shared" si="8"/>
        <v>2032</v>
      </c>
      <c r="B18" s="61">
        <f>[2]Winter_Forecast!AC29</f>
        <v>2975.0868827110048</v>
      </c>
      <c r="C18" s="61">
        <v>0</v>
      </c>
      <c r="D18" s="61">
        <f>[2]Winter_Forecast!AE29</f>
        <v>78.86881843213385</v>
      </c>
      <c r="E18" s="61">
        <f>+'[3]PEV Daily Curve'!$V58</f>
        <v>3.2926655443143384</v>
      </c>
      <c r="F18" s="182">
        <f>[1]ELE!Q54</f>
        <v>37.031104222763268</v>
      </c>
      <c r="G18" s="61">
        <f>[2]Winter_Forecast!AI29</f>
        <v>82.467599459985337</v>
      </c>
      <c r="H18" s="77">
        <f t="shared" si="0"/>
        <v>3176.7470703702015</v>
      </c>
      <c r="I18" s="71">
        <f t="shared" si="9"/>
        <v>59</v>
      </c>
      <c r="J18" s="74">
        <f t="shared" si="5"/>
        <v>3117.7470703702015</v>
      </c>
      <c r="K18" s="71">
        <f t="shared" si="10"/>
        <v>102</v>
      </c>
      <c r="L18" s="80">
        <f t="shared" si="6"/>
        <v>3074.7470703702015</v>
      </c>
      <c r="M18" s="184">
        <f>[1]DSM!Q54</f>
        <v>47.958297136438958</v>
      </c>
      <c r="N18" s="44">
        <f t="shared" si="7"/>
        <v>3026.7887732337626</v>
      </c>
      <c r="P18" s="43">
        <f t="shared" si="11"/>
        <v>2032</v>
      </c>
      <c r="Q18" s="61">
        <v>2822.0001988051904</v>
      </c>
      <c r="R18" s="44">
        <f t="shared" si="1"/>
        <v>3176.7470703702015</v>
      </c>
      <c r="S18" s="68">
        <v>3391.0191595876031</v>
      </c>
      <c r="T18" s="65">
        <f t="shared" si="2"/>
        <v>2672.0419016687515</v>
      </c>
      <c r="U18" s="44">
        <f t="shared" si="3"/>
        <v>3026.7887732337626</v>
      </c>
      <c r="V18" s="61">
        <f t="shared" si="4"/>
        <v>3241.0608624511642</v>
      </c>
    </row>
    <row r="19" spans="1:22">
      <c r="A19" s="43">
        <f t="shared" si="8"/>
        <v>2033</v>
      </c>
      <c r="B19" s="61">
        <f>[2]Winter_Forecast!AC30</f>
        <v>2998.1377876202837</v>
      </c>
      <c r="C19" s="61">
        <v>0</v>
      </c>
      <c r="D19" s="61">
        <f>[2]Winter_Forecast!AE30</f>
        <v>78.86881843213385</v>
      </c>
      <c r="E19" s="61">
        <f>+'[3]PEV Daily Curve'!$V59</f>
        <v>3.7465645136809687</v>
      </c>
      <c r="F19" s="182">
        <f>[1]ELE!Q55</f>
        <v>37.192125953395248</v>
      </c>
      <c r="G19" s="61">
        <f>[2]Winter_Forecast!AI30</f>
        <v>82.605484519814198</v>
      </c>
      <c r="H19" s="77">
        <f t="shared" si="0"/>
        <v>3200.5507810393078</v>
      </c>
      <c r="I19" s="71">
        <f t="shared" si="9"/>
        <v>59</v>
      </c>
      <c r="J19" s="74">
        <f t="shared" si="5"/>
        <v>3141.5507810393078</v>
      </c>
      <c r="K19" s="71">
        <f t="shared" si="10"/>
        <v>102</v>
      </c>
      <c r="L19" s="80">
        <f t="shared" si="6"/>
        <v>3098.5507810393078</v>
      </c>
      <c r="M19" s="184">
        <f>[1]DSM!Q55</f>
        <v>51.155516945534892</v>
      </c>
      <c r="N19" s="44">
        <f t="shared" si="7"/>
        <v>3047.3952640937728</v>
      </c>
      <c r="P19" s="43">
        <f t="shared" si="11"/>
        <v>2033</v>
      </c>
      <c r="Q19" s="61">
        <v>2843.5647369584285</v>
      </c>
      <c r="R19" s="44">
        <f t="shared" si="1"/>
        <v>3200.5507810393078</v>
      </c>
      <c r="S19" s="68">
        <v>3415.7288096982625</v>
      </c>
      <c r="T19" s="65">
        <f t="shared" si="2"/>
        <v>2690.4092200128935</v>
      </c>
      <c r="U19" s="44">
        <f t="shared" si="3"/>
        <v>3047.3952640937728</v>
      </c>
      <c r="V19" s="61">
        <f t="shared" si="4"/>
        <v>3262.5732927527274</v>
      </c>
    </row>
    <row r="20" spans="1:22">
      <c r="A20" s="43">
        <f t="shared" si="8"/>
        <v>2034</v>
      </c>
      <c r="B20" s="61">
        <f>[2]Winter_Forecast!AC31</f>
        <v>3023.6334546604744</v>
      </c>
      <c r="C20" s="61">
        <v>0</v>
      </c>
      <c r="D20" s="61">
        <f>[2]Winter_Forecast!AE31</f>
        <v>78.86881843213385</v>
      </c>
      <c r="E20" s="61">
        <f>+'[3]PEV Daily Curve'!$V60</f>
        <v>4.241386015678196</v>
      </c>
      <c r="F20" s="182">
        <f>[1]ELE!Q56</f>
        <v>37.304841164837626</v>
      </c>
      <c r="G20" s="61">
        <f>[2]Winter_Forecast!AI31</f>
        <v>82.739836112400852</v>
      </c>
      <c r="H20" s="77">
        <f t="shared" si="0"/>
        <v>3226.7883363855249</v>
      </c>
      <c r="I20" s="71">
        <f t="shared" si="9"/>
        <v>59</v>
      </c>
      <c r="J20" s="74">
        <f t="shared" si="5"/>
        <v>3167.7883363855249</v>
      </c>
      <c r="K20" s="71">
        <f t="shared" si="10"/>
        <v>102</v>
      </c>
      <c r="L20" s="80">
        <f t="shared" si="6"/>
        <v>3124.7883363855249</v>
      </c>
      <c r="M20" s="184">
        <f>[1]DSM!Q56</f>
        <v>54.352736754630811</v>
      </c>
      <c r="N20" s="44">
        <f t="shared" si="7"/>
        <v>3070.4355996308941</v>
      </c>
      <c r="P20" s="43">
        <f t="shared" si="11"/>
        <v>2034</v>
      </c>
      <c r="Q20" s="61">
        <v>2867.3052843041455</v>
      </c>
      <c r="R20" s="44">
        <f t="shared" si="1"/>
        <v>3226.7883363855249</v>
      </c>
      <c r="S20" s="68">
        <v>3442.9385947090218</v>
      </c>
      <c r="T20" s="65">
        <f t="shared" si="2"/>
        <v>2710.9525475495147</v>
      </c>
      <c r="U20" s="44">
        <f t="shared" si="3"/>
        <v>3070.4355996308941</v>
      </c>
      <c r="V20" s="61">
        <f t="shared" si="4"/>
        <v>3286.585857954391</v>
      </c>
    </row>
    <row r="21" spans="1:22">
      <c r="A21" s="43">
        <f t="shared" si="8"/>
        <v>2035</v>
      </c>
      <c r="B21" s="61">
        <f>[2]Winter_Forecast!AC32</f>
        <v>3051.9954678985523</v>
      </c>
      <c r="C21" s="61">
        <v>0</v>
      </c>
      <c r="D21" s="61">
        <f>[2]Winter_Forecast!AE32</f>
        <v>78.86881843213385</v>
      </c>
      <c r="E21" s="61">
        <f>+'[3]PEV Daily Curve'!$V61</f>
        <v>4.7784259265758031</v>
      </c>
      <c r="F21" s="182">
        <f>[1]ELE!Q57</f>
        <v>37.383741812847298</v>
      </c>
      <c r="G21" s="61">
        <f>[2]Winter_Forecast!AI32</f>
        <v>82.866972461657454</v>
      </c>
      <c r="H21" s="77">
        <f t="shared" si="0"/>
        <v>3255.8934265317671</v>
      </c>
      <c r="I21" s="71">
        <f t="shared" si="9"/>
        <v>59</v>
      </c>
      <c r="J21" s="74">
        <f t="shared" si="5"/>
        <v>3196.8934265317671</v>
      </c>
      <c r="K21" s="71">
        <f t="shared" si="10"/>
        <v>102</v>
      </c>
      <c r="L21" s="80">
        <f t="shared" si="6"/>
        <v>3153.8934265317671</v>
      </c>
      <c r="M21" s="184">
        <f>[1]DSM!Q57</f>
        <v>57.549956563726745</v>
      </c>
      <c r="N21" s="44">
        <f t="shared" si="7"/>
        <v>3096.3434699680402</v>
      </c>
      <c r="P21" s="43">
        <f t="shared" si="11"/>
        <v>2035</v>
      </c>
      <c r="Q21" s="61">
        <v>2893.6243998857944</v>
      </c>
      <c r="R21" s="44">
        <f t="shared" si="1"/>
        <v>3255.8934265317671</v>
      </c>
      <c r="S21" s="68">
        <v>3473.1045829956342</v>
      </c>
      <c r="T21" s="65">
        <f t="shared" si="2"/>
        <v>2734.0744433220675</v>
      </c>
      <c r="U21" s="44">
        <f t="shared" si="3"/>
        <v>3096.3434699680402</v>
      </c>
      <c r="V21" s="61">
        <f t="shared" si="4"/>
        <v>3313.5546264319073</v>
      </c>
    </row>
    <row r="22" spans="1:22">
      <c r="A22" s="43">
        <f t="shared" si="8"/>
        <v>2036</v>
      </c>
      <c r="B22" s="61">
        <f>[2]Winter_Forecast!AC33</f>
        <v>3082.1427667340899</v>
      </c>
      <c r="C22" s="61">
        <v>0</v>
      </c>
      <c r="D22" s="61">
        <f>[2]Winter_Forecast!AE33</f>
        <v>78.86881843213385</v>
      </c>
      <c r="E22" s="61">
        <f>+'[3]PEV Daily Curve'!$V62</f>
        <v>5.3603139270806244</v>
      </c>
      <c r="F22" s="182">
        <f>[1]ELE!Q58</f>
        <v>37.438972266454066</v>
      </c>
      <c r="G22" s="61">
        <f>[2]Winter_Forecast!AI33</f>
        <v>82.976262857409878</v>
      </c>
      <c r="H22" s="77">
        <f t="shared" si="0"/>
        <v>3286.7871342171688</v>
      </c>
      <c r="I22" s="71">
        <f t="shared" si="9"/>
        <v>59</v>
      </c>
      <c r="J22" s="74">
        <f t="shared" si="5"/>
        <v>3227.7871342171688</v>
      </c>
      <c r="K22" s="71">
        <f t="shared" si="10"/>
        <v>102</v>
      </c>
      <c r="L22" s="80">
        <f t="shared" si="6"/>
        <v>3184.7871342171688</v>
      </c>
      <c r="M22" s="184">
        <f>[1]DSM!Q58</f>
        <v>60.747176372822679</v>
      </c>
      <c r="N22" s="44">
        <f t="shared" si="7"/>
        <v>3124.0399578443462</v>
      </c>
      <c r="P22" s="43">
        <f t="shared" si="11"/>
        <v>2036</v>
      </c>
      <c r="Q22" s="61">
        <v>2921.5489739033997</v>
      </c>
      <c r="R22" s="44">
        <f t="shared" si="1"/>
        <v>3286.7871342171688</v>
      </c>
      <c r="S22" s="68">
        <v>3505.1029341112062</v>
      </c>
      <c r="T22" s="65">
        <f t="shared" si="2"/>
        <v>2758.801797530577</v>
      </c>
      <c r="U22" s="44">
        <f t="shared" si="3"/>
        <v>3124.0399578443462</v>
      </c>
      <c r="V22" s="61">
        <f t="shared" si="4"/>
        <v>3342.3557577383835</v>
      </c>
    </row>
    <row r="23" spans="1:22">
      <c r="A23" s="43">
        <f t="shared" si="8"/>
        <v>2037</v>
      </c>
      <c r="B23" s="61">
        <f>[2]Winter_Forecast!AC34</f>
        <v>3114.1940496938437</v>
      </c>
      <c r="C23" s="61">
        <v>0</v>
      </c>
      <c r="D23" s="61">
        <f>[2]Winter_Forecast!AE34</f>
        <v>78.86881843213385</v>
      </c>
      <c r="E23" s="61">
        <f>+'[3]PEV Daily Curve'!$V63</f>
        <v>5.9874472177201525</v>
      </c>
      <c r="F23" s="182">
        <f>[1]ELE!Q59</f>
        <v>37.477633583978808</v>
      </c>
      <c r="G23" s="61">
        <f>[2]Winter_Forecast!AI34</f>
        <v>83.062830504587936</v>
      </c>
      <c r="H23" s="77">
        <f t="shared" si="0"/>
        <v>3319.5907794322648</v>
      </c>
      <c r="I23" s="71">
        <f t="shared" si="9"/>
        <v>59</v>
      </c>
      <c r="J23" s="74">
        <f t="shared" si="5"/>
        <v>3260.5907794322648</v>
      </c>
      <c r="K23" s="71">
        <f t="shared" si="10"/>
        <v>102</v>
      </c>
      <c r="L23" s="80">
        <f t="shared" si="6"/>
        <v>3217.5907794322648</v>
      </c>
      <c r="M23" s="184">
        <f>[1]DSM!Q59</f>
        <v>63.944396181918613</v>
      </c>
      <c r="N23" s="44">
        <f t="shared" si="7"/>
        <v>3153.6463832503459</v>
      </c>
      <c r="P23" s="43">
        <f t="shared" si="11"/>
        <v>2037</v>
      </c>
      <c r="Q23" s="61">
        <v>2951.1938049931514</v>
      </c>
      <c r="R23" s="44">
        <f t="shared" si="1"/>
        <v>3319.5907794322648</v>
      </c>
      <c r="S23" s="68">
        <v>3539.061176372406</v>
      </c>
      <c r="T23" s="65">
        <f t="shared" si="2"/>
        <v>2785.2494088112326</v>
      </c>
      <c r="U23" s="44">
        <f t="shared" si="3"/>
        <v>3153.6463832503459</v>
      </c>
      <c r="V23" s="61">
        <f t="shared" si="4"/>
        <v>3373.1167801904871</v>
      </c>
    </row>
    <row r="24" spans="1:22">
      <c r="A24" s="43">
        <f t="shared" si="8"/>
        <v>2038</v>
      </c>
      <c r="B24" s="61">
        <f>[2]Winter_Forecast!AC35</f>
        <v>3148.0512374042742</v>
      </c>
      <c r="C24" s="61">
        <v>0</v>
      </c>
      <c r="D24" s="61">
        <f>[2]Winter_Forecast!AE35</f>
        <v>78.86881843213385</v>
      </c>
      <c r="E24" s="61">
        <f>+'[3]PEV Daily Curve'!$V64</f>
        <v>6.6624386023205133</v>
      </c>
      <c r="F24" s="182">
        <f>[1]ELE!Q60</f>
        <v>37.504696506246127</v>
      </c>
      <c r="G24" s="61">
        <f>[2]Winter_Forecast!AI35</f>
        <v>83.12056244463848</v>
      </c>
      <c r="H24" s="77">
        <f t="shared" si="0"/>
        <v>3354.2077533896131</v>
      </c>
      <c r="I24" s="71">
        <f t="shared" si="9"/>
        <v>59</v>
      </c>
      <c r="J24" s="74">
        <f t="shared" si="5"/>
        <v>3295.2077533896131</v>
      </c>
      <c r="K24" s="71">
        <f t="shared" si="10"/>
        <v>102</v>
      </c>
      <c r="L24" s="80">
        <f t="shared" si="6"/>
        <v>3252.2077533896131</v>
      </c>
      <c r="M24" s="184">
        <f>[1]DSM!Q60</f>
        <v>67.141615991014547</v>
      </c>
      <c r="N24" s="44">
        <f t="shared" si="7"/>
        <v>3185.0661373985986</v>
      </c>
      <c r="P24" s="43">
        <f t="shared" si="11"/>
        <v>2038</v>
      </c>
      <c r="Q24" s="61">
        <v>2982.4745690660593</v>
      </c>
      <c r="R24" s="44">
        <f t="shared" si="1"/>
        <v>3354.2077533896131</v>
      </c>
      <c r="S24" s="68">
        <v>3574.8781512944256</v>
      </c>
      <c r="T24" s="65">
        <f t="shared" si="2"/>
        <v>2813.3329530750448</v>
      </c>
      <c r="U24" s="44">
        <f t="shared" si="3"/>
        <v>3185.0661373985986</v>
      </c>
      <c r="V24" s="61">
        <f t="shared" si="4"/>
        <v>3405.7365353034111</v>
      </c>
    </row>
    <row r="25" spans="1:22">
      <c r="A25" s="43">
        <f t="shared" si="8"/>
        <v>2039</v>
      </c>
      <c r="B25" s="61">
        <f>[2]Winter_Forecast!AC36</f>
        <v>3183.1237932325625</v>
      </c>
      <c r="C25" s="61">
        <v>0</v>
      </c>
      <c r="D25" s="61">
        <f>[2]Winter_Forecast!AE36</f>
        <v>78.86881843213385</v>
      </c>
      <c r="E25" s="61">
        <f>+'[3]PEV Daily Curve'!$V65</f>
        <v>7.3884151651941004</v>
      </c>
      <c r="F25" s="182">
        <f>[1]ELE!Q61</f>
        <v>37.523640551833246</v>
      </c>
      <c r="G25" s="61">
        <f>[2]Winter_Forecast!AI36</f>
        <v>83.143150704322053</v>
      </c>
      <c r="H25" s="77">
        <f t="shared" si="0"/>
        <v>3390.0478180860459</v>
      </c>
      <c r="I25" s="71">
        <f t="shared" si="9"/>
        <v>59</v>
      </c>
      <c r="J25" s="74">
        <f t="shared" si="5"/>
        <v>3331.0478180860459</v>
      </c>
      <c r="K25" s="71">
        <f t="shared" si="10"/>
        <v>102</v>
      </c>
      <c r="L25" s="80">
        <f t="shared" si="6"/>
        <v>3288.0478180860459</v>
      </c>
      <c r="M25" s="184">
        <f>[1]DSM!Q61</f>
        <v>70.338835800110488</v>
      </c>
      <c r="N25" s="44">
        <f t="shared" si="7"/>
        <v>3217.7089822859352</v>
      </c>
      <c r="P25" s="43">
        <f t="shared" si="11"/>
        <v>2039</v>
      </c>
      <c r="Q25" s="61">
        <v>3014.8573833071955</v>
      </c>
      <c r="R25" s="44">
        <f t="shared" si="1"/>
        <v>3390.0478180860459</v>
      </c>
      <c r="S25" s="68">
        <v>3611.9375056497788</v>
      </c>
      <c r="T25" s="65">
        <f t="shared" si="2"/>
        <v>2842.5185475070848</v>
      </c>
      <c r="U25" s="44">
        <f t="shared" si="3"/>
        <v>3217.7089822859352</v>
      </c>
      <c r="V25" s="61">
        <f t="shared" si="4"/>
        <v>3439.5986698496681</v>
      </c>
    </row>
    <row r="26" spans="1:22">
      <c r="A26" s="43">
        <f t="shared" si="8"/>
        <v>2040</v>
      </c>
      <c r="B26" s="61">
        <f>[2]Winter_Forecast!AC37</f>
        <v>3220.3583247695865</v>
      </c>
      <c r="C26" s="61">
        <v>0</v>
      </c>
      <c r="D26" s="61">
        <f>[2]Winter_Forecast!AE37</f>
        <v>78.86881843213385</v>
      </c>
      <c r="E26" s="61">
        <f>+'[3]PEV Daily Curve'!$V66</f>
        <v>8.1674135397958079</v>
      </c>
      <c r="F26" s="182">
        <f>[1]ELE!Q62</f>
        <v>37.53690138374423</v>
      </c>
      <c r="G26" s="61">
        <f>[2]Winter_Forecast!AI37</f>
        <v>83.124822911670947</v>
      </c>
      <c r="H26" s="77">
        <f t="shared" si="0"/>
        <v>3428.0562810369315</v>
      </c>
      <c r="I26" s="71">
        <f t="shared" si="9"/>
        <v>59</v>
      </c>
      <c r="J26" s="74">
        <f t="shared" si="5"/>
        <v>3369.0562810369315</v>
      </c>
      <c r="K26" s="71">
        <f t="shared" si="10"/>
        <v>102</v>
      </c>
      <c r="L26" s="80">
        <f t="shared" si="6"/>
        <v>3326.0562810369315</v>
      </c>
      <c r="M26" s="184">
        <f>[1]DSM!Q62</f>
        <v>73.536055609206414</v>
      </c>
      <c r="N26" s="44">
        <f t="shared" si="7"/>
        <v>3252.5202254277251</v>
      </c>
      <c r="P26" s="43">
        <f t="shared" si="11"/>
        <v>2040</v>
      </c>
      <c r="Q26" s="61">
        <v>3049.2037284214143</v>
      </c>
      <c r="R26" s="44">
        <f t="shared" si="1"/>
        <v>3428.0562810369315</v>
      </c>
      <c r="S26" s="68">
        <v>3651.2233892096424</v>
      </c>
      <c r="T26" s="65">
        <f t="shared" si="2"/>
        <v>2873.6676728122079</v>
      </c>
      <c r="U26" s="44">
        <f t="shared" si="3"/>
        <v>3252.5202254277251</v>
      </c>
      <c r="V26" s="61">
        <f t="shared" si="4"/>
        <v>3475.687333600436</v>
      </c>
    </row>
    <row r="27" spans="1:22">
      <c r="A27" s="43">
        <f t="shared" si="8"/>
        <v>2041</v>
      </c>
      <c r="B27" s="61">
        <f>[2]Winter_Forecast!AC38</f>
        <v>3259.4415340881064</v>
      </c>
      <c r="C27" s="61">
        <v>0</v>
      </c>
      <c r="D27" s="61">
        <f>[2]Winter_Forecast!AE38</f>
        <v>78.86881843213385</v>
      </c>
      <c r="E27" s="61">
        <f>+'[3]PEV Daily Curve'!$V67</f>
        <v>9.0015752753225087</v>
      </c>
      <c r="F27" s="182">
        <f>[1]ELE!Q63</f>
        <v>37.546183966081919</v>
      </c>
      <c r="G27" s="61">
        <f>[2]Winter_Forecast!AI38</f>
        <v>83.057713224135057</v>
      </c>
      <c r="H27" s="77">
        <f t="shared" si="0"/>
        <v>3467.9158249857801</v>
      </c>
      <c r="I27" s="71">
        <f t="shared" si="9"/>
        <v>59</v>
      </c>
      <c r="J27" s="74">
        <f t="shared" si="5"/>
        <v>3408.9158249857801</v>
      </c>
      <c r="K27" s="71">
        <f t="shared" si="10"/>
        <v>102</v>
      </c>
      <c r="L27" s="80">
        <f t="shared" si="6"/>
        <v>3365.9158249857801</v>
      </c>
      <c r="M27" s="184">
        <f>[1]DSM!Q63</f>
        <v>76.733275418302355</v>
      </c>
      <c r="N27" s="44">
        <f t="shared" si="7"/>
        <v>3289.1825495674775</v>
      </c>
      <c r="P27" s="43">
        <f t="shared" si="11"/>
        <v>2041</v>
      </c>
      <c r="Q27" s="61">
        <v>3085.2272755559211</v>
      </c>
      <c r="R27" s="44">
        <f t="shared" si="1"/>
        <v>3467.9158249857801</v>
      </c>
      <c r="S27" s="68">
        <v>3692.403141092891</v>
      </c>
      <c r="T27" s="65">
        <f t="shared" si="2"/>
        <v>2906.494000137619</v>
      </c>
      <c r="U27" s="44">
        <f t="shared" si="3"/>
        <v>3289.1825495674775</v>
      </c>
      <c r="V27" s="61">
        <f t="shared" si="4"/>
        <v>3513.6698656745884</v>
      </c>
    </row>
    <row r="28" spans="1:22">
      <c r="A28" s="43">
        <f t="shared" si="8"/>
        <v>2042</v>
      </c>
      <c r="B28" s="61">
        <f>[2]Winter_Forecast!AC39</f>
        <v>3299.7191183269842</v>
      </c>
      <c r="C28" s="61">
        <v>0</v>
      </c>
      <c r="D28" s="61">
        <f>[2]Winter_Forecast!AE39</f>
        <v>78.86881843213385</v>
      </c>
      <c r="E28" s="61">
        <f>+'[3]PEV Daily Curve'!$V68</f>
        <v>9.89292980304133</v>
      </c>
      <c r="F28" s="182">
        <f>[1]ELE!Q64</f>
        <v>37.552681773718298</v>
      </c>
      <c r="G28" s="61">
        <f>[2]Winter_Forecast!AI39</f>
        <v>82.936076430654069</v>
      </c>
      <c r="H28" s="77">
        <f t="shared" si="0"/>
        <v>3508.9696247665315</v>
      </c>
      <c r="I28" s="71">
        <f t="shared" si="9"/>
        <v>59</v>
      </c>
      <c r="J28" s="74">
        <f t="shared" si="5"/>
        <v>3449.9696247665315</v>
      </c>
      <c r="K28" s="71">
        <f t="shared" si="10"/>
        <v>102</v>
      </c>
      <c r="L28" s="80">
        <f t="shared" si="6"/>
        <v>3406.9696247665315</v>
      </c>
      <c r="M28" s="184">
        <f>[1]DSM!Q64</f>
        <v>79.930495227398282</v>
      </c>
      <c r="N28" s="44">
        <f t="shared" si="7"/>
        <v>3327.0391295391332</v>
      </c>
      <c r="P28" s="43">
        <f t="shared" si="11"/>
        <v>2042</v>
      </c>
      <c r="Q28" s="61">
        <v>3122.3321179780323</v>
      </c>
      <c r="R28" s="44">
        <f t="shared" si="1"/>
        <v>3508.9696247665315</v>
      </c>
      <c r="S28" s="68">
        <v>3734.7904376467836</v>
      </c>
      <c r="T28" s="65">
        <f t="shared" si="2"/>
        <v>2940.401622750634</v>
      </c>
      <c r="U28" s="44">
        <f t="shared" si="3"/>
        <v>3327.0391295391332</v>
      </c>
      <c r="V28" s="61">
        <f t="shared" si="4"/>
        <v>3552.8599424193853</v>
      </c>
    </row>
    <row r="29" spans="1:22">
      <c r="A29" s="43">
        <f t="shared" si="8"/>
        <v>2043</v>
      </c>
      <c r="B29" s="61">
        <f>[2]Winter_Forecast!AC40</f>
        <v>3341.3331722572029</v>
      </c>
      <c r="C29" s="61">
        <v>0</v>
      </c>
      <c r="D29" s="61">
        <f>[2]Winter_Forecast!AE40</f>
        <v>78.86881843213385</v>
      </c>
      <c r="E29" s="61">
        <f>+'[3]PEV Daily Curve'!$V69</f>
        <v>10.843956758992466</v>
      </c>
      <c r="F29" s="182">
        <f>[1]ELE!Q65</f>
        <v>37.55723023906377</v>
      </c>
      <c r="G29" s="61">
        <f>[2]Winter_Forecast!AI40</f>
        <v>82.936076430654069</v>
      </c>
      <c r="H29" s="77">
        <f t="shared" si="0"/>
        <v>3551.5392541180472</v>
      </c>
      <c r="I29" s="71">
        <f t="shared" si="9"/>
        <v>59</v>
      </c>
      <c r="J29" s="74">
        <f t="shared" si="5"/>
        <v>3492.5392541180472</v>
      </c>
      <c r="K29" s="71">
        <f t="shared" si="10"/>
        <v>102</v>
      </c>
      <c r="L29" s="80">
        <f t="shared" si="6"/>
        <v>3449.5392541180472</v>
      </c>
      <c r="M29" s="184">
        <f>[1]DSM!Q65</f>
        <v>83.127715036494223</v>
      </c>
      <c r="N29" s="44">
        <f t="shared" si="7"/>
        <v>3366.4115390815532</v>
      </c>
      <c r="P29" s="43">
        <f t="shared" si="11"/>
        <v>2043</v>
      </c>
      <c r="Q29" s="61">
        <v>3160.3729385005545</v>
      </c>
      <c r="R29" s="44">
        <f t="shared" si="1"/>
        <v>3551.5392541180472</v>
      </c>
      <c r="S29" s="68">
        <v>3779.0733662588391</v>
      </c>
      <c r="T29" s="65">
        <f t="shared" si="2"/>
        <v>2975.2452234640605</v>
      </c>
      <c r="U29" s="44">
        <f t="shared" si="3"/>
        <v>3366.4115390815532</v>
      </c>
      <c r="V29" s="61">
        <f t="shared" si="4"/>
        <v>3593.9456512223451</v>
      </c>
    </row>
    <row r="30" spans="1:22">
      <c r="A30" s="43">
        <f t="shared" si="8"/>
        <v>2044</v>
      </c>
      <c r="B30" s="61">
        <f>[2]Winter_Forecast!AC41</f>
        <v>3385.6123597960705</v>
      </c>
      <c r="C30" s="61">
        <v>0</v>
      </c>
      <c r="D30" s="61">
        <f>[2]Winter_Forecast!AE41</f>
        <v>78.86881843213385</v>
      </c>
      <c r="E30" s="61">
        <f>+'[3]PEV Daily Curve'!$V70</f>
        <v>11.857483579229738</v>
      </c>
      <c r="F30" s="182">
        <f>[1]ELE!Q66</f>
        <v>37.560414164805593</v>
      </c>
      <c r="G30" s="61">
        <f>[2]Winter_Forecast!AI41</f>
        <v>82.936076430654069</v>
      </c>
      <c r="H30" s="77">
        <f t="shared" si="0"/>
        <v>3596.8351524028935</v>
      </c>
      <c r="I30" s="71">
        <f t="shared" si="9"/>
        <v>59</v>
      </c>
      <c r="J30" s="74">
        <f t="shared" si="5"/>
        <v>3537.8351524028935</v>
      </c>
      <c r="K30" s="71">
        <f t="shared" si="10"/>
        <v>102</v>
      </c>
      <c r="L30" s="80">
        <f t="shared" si="6"/>
        <v>3494.8351524028935</v>
      </c>
      <c r="M30" s="184">
        <f>[1]DSM!Q66</f>
        <v>86.324934845590136</v>
      </c>
      <c r="N30" s="44">
        <f t="shared" si="7"/>
        <v>3408.5102175573033</v>
      </c>
      <c r="P30" s="43">
        <f t="shared" si="11"/>
        <v>2044</v>
      </c>
      <c r="Q30" s="61">
        <v>3200.8476696263228</v>
      </c>
      <c r="R30" s="44">
        <f t="shared" si="1"/>
        <v>3596.8351524028935</v>
      </c>
      <c r="S30" s="68">
        <v>3826.1899755154377</v>
      </c>
      <c r="T30" s="65">
        <f t="shared" si="2"/>
        <v>3012.5227347807327</v>
      </c>
      <c r="U30" s="44">
        <f t="shared" si="3"/>
        <v>3408.5102175573033</v>
      </c>
      <c r="V30" s="61">
        <f t="shared" si="4"/>
        <v>3637.8650406698475</v>
      </c>
    </row>
    <row r="31" spans="1:22">
      <c r="A31" s="43">
        <f t="shared" si="8"/>
        <v>2045</v>
      </c>
      <c r="B31" s="61">
        <f>[2]Winter_Forecast!AC42</f>
        <v>3431.6469927302487</v>
      </c>
      <c r="C31" s="61">
        <v>0</v>
      </c>
      <c r="D31" s="61">
        <f>[2]Winter_Forecast!AE42</f>
        <v>78.86881843213385</v>
      </c>
      <c r="E31" s="61">
        <f>+'[3]PEV Daily Curve'!$V71</f>
        <v>12.936945917307582</v>
      </c>
      <c r="F31" s="182">
        <f>[1]ELE!Q67</f>
        <v>37.562642912824877</v>
      </c>
      <c r="G31" s="61">
        <f>[2]Winter_Forecast!AI42</f>
        <v>82.936076430654069</v>
      </c>
      <c r="H31" s="77">
        <f t="shared" si="0"/>
        <v>3643.951476423169</v>
      </c>
      <c r="I31" s="71">
        <f t="shared" si="9"/>
        <v>59</v>
      </c>
      <c r="J31" s="74">
        <f t="shared" si="5"/>
        <v>3584.951476423169</v>
      </c>
      <c r="K31" s="71">
        <f t="shared" si="10"/>
        <v>102</v>
      </c>
      <c r="L31" s="80">
        <f t="shared" si="6"/>
        <v>3541.951476423169</v>
      </c>
      <c r="M31" s="184">
        <f>[1]DSM!Q67</f>
        <v>89.522154654686091</v>
      </c>
      <c r="N31" s="44">
        <f t="shared" si="7"/>
        <v>3452.4293217684831</v>
      </c>
      <c r="P31" s="43">
        <f t="shared" si="11"/>
        <v>2045</v>
      </c>
      <c r="Q31" s="61">
        <v>3242.9401951136188</v>
      </c>
      <c r="R31" s="44">
        <f t="shared" si="1"/>
        <v>3643.951476423169</v>
      </c>
      <c r="S31" s="68">
        <v>3875.18769594286</v>
      </c>
      <c r="T31" s="65">
        <f t="shared" si="2"/>
        <v>3051.4180404589329</v>
      </c>
      <c r="U31" s="44">
        <f t="shared" si="3"/>
        <v>3452.4293217684831</v>
      </c>
      <c r="V31" s="61">
        <f t="shared" si="4"/>
        <v>3683.6655412881742</v>
      </c>
    </row>
    <row r="32" spans="1:22">
      <c r="A32" s="43">
        <f t="shared" si="8"/>
        <v>2046</v>
      </c>
      <c r="B32" s="61">
        <f>[2]Winter_Forecast!AC43</f>
        <v>3480.3189716523871</v>
      </c>
      <c r="C32" s="61">
        <v>0</v>
      </c>
      <c r="D32" s="61">
        <f>[2]Winter_Forecast!AE43</f>
        <v>78.86881843213385</v>
      </c>
      <c r="E32" s="61">
        <f>+'[3]PEV Daily Curve'!$V72</f>
        <v>14.085541561781016</v>
      </c>
      <c r="F32" s="182">
        <f>[1]ELE!Q68</f>
        <v>37.564203036438379</v>
      </c>
      <c r="G32" s="61">
        <f>[2]Winter_Forecast!AI43</f>
        <v>82.936076430654069</v>
      </c>
      <c r="H32" s="77">
        <f t="shared" si="0"/>
        <v>3693.7736111133945</v>
      </c>
      <c r="I32" s="71">
        <f t="shared" si="9"/>
        <v>59</v>
      </c>
      <c r="J32" s="74">
        <f t="shared" si="5"/>
        <v>3634.7736111133945</v>
      </c>
      <c r="K32" s="71">
        <f t="shared" si="10"/>
        <v>102</v>
      </c>
      <c r="L32" s="80">
        <f t="shared" si="6"/>
        <v>3591.7736111133945</v>
      </c>
      <c r="M32" s="184">
        <f>[1]DSM!Q68</f>
        <v>92.719374463782003</v>
      </c>
      <c r="N32" s="44">
        <f t="shared" si="7"/>
        <v>3499.0542366496124</v>
      </c>
      <c r="P32" s="43">
        <f t="shared" si="11"/>
        <v>2046</v>
      </c>
      <c r="Q32" s="61">
        <v>3287.4465042241327</v>
      </c>
      <c r="R32" s="44">
        <f t="shared" si="1"/>
        <v>3693.7736111133945</v>
      </c>
      <c r="S32" s="68">
        <v>3926.9948018916948</v>
      </c>
      <c r="T32" s="65">
        <f t="shared" si="2"/>
        <v>3092.7271297603506</v>
      </c>
      <c r="U32" s="44">
        <f t="shared" si="3"/>
        <v>3499.0542366496124</v>
      </c>
      <c r="V32" s="61">
        <f t="shared" si="4"/>
        <v>3732.2754274279127</v>
      </c>
    </row>
    <row r="33" spans="1:22">
      <c r="A33" s="43">
        <f t="shared" si="8"/>
        <v>2047</v>
      </c>
      <c r="B33" s="61">
        <f>[2]Winter_Forecast!AC44</f>
        <v>3532.1762037953722</v>
      </c>
      <c r="C33" s="61">
        <v>0</v>
      </c>
      <c r="D33" s="61">
        <f>[2]Winter_Forecast!AE44</f>
        <v>78.86881843213385</v>
      </c>
      <c r="E33" s="61">
        <f>+'[3]PEV Daily Curve'!$V73</f>
        <v>15.307325271258343</v>
      </c>
      <c r="F33" s="182">
        <f>[1]ELE!Q69</f>
        <v>27.342954979965054</v>
      </c>
      <c r="G33" s="61">
        <f>[2]Winter_Forecast!AI44</f>
        <v>82.936076430654069</v>
      </c>
      <c r="H33" s="77">
        <f t="shared" si="0"/>
        <v>3736.6313789093838</v>
      </c>
      <c r="I33" s="71">
        <f t="shared" si="9"/>
        <v>59</v>
      </c>
      <c r="J33" s="74">
        <f t="shared" si="5"/>
        <v>3677.6313789093838</v>
      </c>
      <c r="K33" s="71">
        <f t="shared" si="10"/>
        <v>102</v>
      </c>
      <c r="L33" s="80">
        <f t="shared" si="6"/>
        <v>3634.6313789093838</v>
      </c>
      <c r="M33" s="184">
        <f>[1]DSM!Q69</f>
        <v>90.579041065624224</v>
      </c>
      <c r="N33" s="44">
        <f t="shared" si="7"/>
        <v>3544.0523378437597</v>
      </c>
      <c r="P33" s="43">
        <f t="shared" si="11"/>
        <v>2047</v>
      </c>
      <c r="Q33" s="61">
        <v>3334.8624214105675</v>
      </c>
      <c r="R33" s="44">
        <f t="shared" si="1"/>
        <v>3736.6313789093838</v>
      </c>
      <c r="S33" s="68">
        <v>3982.1893038995777</v>
      </c>
      <c r="T33" s="65">
        <f t="shared" si="2"/>
        <v>3142.2833803449435</v>
      </c>
      <c r="U33" s="44">
        <f t="shared" si="3"/>
        <v>3544.0523378437597</v>
      </c>
      <c r="V33" s="61">
        <f t="shared" si="4"/>
        <v>3789.6102628339536</v>
      </c>
    </row>
    <row r="35" spans="1:22">
      <c r="A35" s="157" t="s">
        <v>92</v>
      </c>
    </row>
    <row r="36" spans="1:22">
      <c r="A36" t="s">
        <v>104</v>
      </c>
    </row>
    <row r="37" spans="1:22">
      <c r="A37" t="s">
        <v>105</v>
      </c>
    </row>
  </sheetData>
  <mergeCells count="10">
    <mergeCell ref="P2:P3"/>
    <mergeCell ref="Q2:S2"/>
    <mergeCell ref="T2:V2"/>
    <mergeCell ref="A2:A3"/>
    <mergeCell ref="Q1:V1"/>
    <mergeCell ref="I2:J2"/>
    <mergeCell ref="M2:N2"/>
    <mergeCell ref="K2:L2"/>
    <mergeCell ref="B1:N1"/>
    <mergeCell ref="B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90" zoomScaleNormal="90" workbookViewId="0"/>
  </sheetViews>
  <sheetFormatPr defaultRowHeight="15"/>
  <cols>
    <col min="2" max="13" width="10.7109375" customWidth="1"/>
    <col min="14" max="14" width="10.85546875" customWidth="1"/>
    <col min="17" max="22" width="10.7109375" customWidth="1"/>
  </cols>
  <sheetData>
    <row r="1" spans="1:22">
      <c r="B1" s="226" t="s">
        <v>51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Q1" s="219" t="s">
        <v>81</v>
      </c>
      <c r="R1" s="219"/>
      <c r="S1" s="219"/>
      <c r="T1" s="219"/>
      <c r="U1" s="219"/>
      <c r="V1" s="219"/>
    </row>
    <row r="2" spans="1:22" ht="15" customHeight="1">
      <c r="A2" s="215" t="s">
        <v>38</v>
      </c>
      <c r="B2" s="229" t="s">
        <v>48</v>
      </c>
      <c r="C2" s="230"/>
      <c r="D2" s="230"/>
      <c r="E2" s="230"/>
      <c r="F2" s="230"/>
      <c r="G2" s="230"/>
      <c r="H2" s="231"/>
      <c r="I2" s="220" t="s">
        <v>43</v>
      </c>
      <c r="J2" s="221"/>
      <c r="K2" s="224" t="s">
        <v>49</v>
      </c>
      <c r="L2" s="225"/>
      <c r="M2" s="222" t="s">
        <v>50</v>
      </c>
      <c r="N2" s="223"/>
      <c r="P2" s="215" t="s">
        <v>38</v>
      </c>
      <c r="Q2" s="212" t="s">
        <v>10</v>
      </c>
      <c r="R2" s="217"/>
      <c r="S2" s="218"/>
      <c r="T2" s="217" t="s">
        <v>82</v>
      </c>
      <c r="U2" s="217"/>
      <c r="V2" s="213"/>
    </row>
    <row r="3" spans="1:22" ht="15.75" thickBot="1">
      <c r="A3" s="216"/>
      <c r="B3" s="38" t="s">
        <v>46</v>
      </c>
      <c r="C3" s="38" t="s">
        <v>7</v>
      </c>
      <c r="D3" s="38" t="s">
        <v>37</v>
      </c>
      <c r="E3" s="123" t="s">
        <v>80</v>
      </c>
      <c r="F3" s="158" t="s">
        <v>94</v>
      </c>
      <c r="G3" s="38" t="s">
        <v>42</v>
      </c>
      <c r="H3" s="86" t="s">
        <v>10</v>
      </c>
      <c r="I3" s="87"/>
      <c r="J3" s="86" t="s">
        <v>44</v>
      </c>
      <c r="K3" s="87"/>
      <c r="L3" s="86" t="s">
        <v>44</v>
      </c>
      <c r="M3" s="87"/>
      <c r="N3" s="85" t="s">
        <v>45</v>
      </c>
      <c r="P3" s="216"/>
      <c r="Q3" s="62" t="s">
        <v>40</v>
      </c>
      <c r="R3" s="84" t="s">
        <v>39</v>
      </c>
      <c r="S3" s="82" t="s">
        <v>41</v>
      </c>
      <c r="T3" s="62" t="s">
        <v>40</v>
      </c>
      <c r="U3" s="84" t="s">
        <v>39</v>
      </c>
      <c r="V3" s="82" t="s">
        <v>41</v>
      </c>
    </row>
    <row r="4" spans="1:22">
      <c r="A4" s="49">
        <v>2018</v>
      </c>
      <c r="B4" s="60">
        <f>[2]Summer_Forecast!AC15</f>
        <v>2562.0517111686599</v>
      </c>
      <c r="C4" s="60">
        <v>0</v>
      </c>
      <c r="D4" s="60">
        <f>[2]Summer_Forecast!AE15</f>
        <v>78.86881843213385</v>
      </c>
      <c r="E4" s="170">
        <f>+'[3]PEV Daily Curve'!AE44</f>
        <v>0.92286780907905264</v>
      </c>
      <c r="F4" s="181">
        <f>[1]ELE!T40</f>
        <v>5.8456271523986318</v>
      </c>
      <c r="G4" s="60">
        <f>[2]Summer_Forecast!AI15</f>
        <v>77.238011633099759</v>
      </c>
      <c r="H4" s="76">
        <f t="shared" ref="H4:H33" si="0">SUM(B4:G4)</f>
        <v>2724.9270361953713</v>
      </c>
      <c r="I4" s="70">
        <f>[2]Summer_Forecast!$AK$3</f>
        <v>27</v>
      </c>
      <c r="J4" s="73">
        <f>+H4-I4</f>
        <v>2697.9270361953713</v>
      </c>
      <c r="K4" s="195">
        <f>Interruptibles!O19</f>
        <v>105</v>
      </c>
      <c r="L4" s="196">
        <f>+H4-K4</f>
        <v>2619.9270361953713</v>
      </c>
      <c r="M4" s="184">
        <f>[1]DSM!T40</f>
        <v>4.1038459565881116</v>
      </c>
      <c r="N4" s="83">
        <f>+L4-M4</f>
        <v>2615.8231902387834</v>
      </c>
      <c r="P4" s="49">
        <f>+A4</f>
        <v>2018</v>
      </c>
      <c r="Q4" s="60">
        <v>2548.5615671701185</v>
      </c>
      <c r="R4" s="83">
        <f t="shared" ref="R4:R33" si="1">H4</f>
        <v>2724.9270361953713</v>
      </c>
      <c r="S4" s="67">
        <v>2815.2857112545553</v>
      </c>
      <c r="T4" s="64">
        <f t="shared" ref="T4:T33" si="2">Q4-K4-M4</f>
        <v>2439.4577212135305</v>
      </c>
      <c r="U4" s="83">
        <f t="shared" ref="U4:U33" si="3">N4</f>
        <v>2615.8231902387834</v>
      </c>
      <c r="V4" s="60">
        <f t="shared" ref="V4:V33" si="4">S4-K4-M4</f>
        <v>2706.1818652979673</v>
      </c>
    </row>
    <row r="5" spans="1:22">
      <c r="A5" s="43">
        <f>+A4+1</f>
        <v>2019</v>
      </c>
      <c r="B5" s="61">
        <f>[2]Summer_Forecast!AC16</f>
        <v>2577.1570107102698</v>
      </c>
      <c r="C5" s="61">
        <v>0</v>
      </c>
      <c r="D5" s="61">
        <f>[2]Summer_Forecast!AE16</f>
        <v>78.86881843213385</v>
      </c>
      <c r="E5" s="171">
        <f>+'[3]PEV Daily Curve'!AE45</f>
        <v>1.1839599842192052</v>
      </c>
      <c r="F5" s="182">
        <f>[1]ELE!T41</f>
        <v>11.691254304797264</v>
      </c>
      <c r="G5" s="61">
        <f>[2]Summer_Forecast!AI16</f>
        <v>77.582609561123832</v>
      </c>
      <c r="H5" s="77">
        <f t="shared" si="0"/>
        <v>2746.4836529925442</v>
      </c>
      <c r="I5" s="71">
        <f>+I4</f>
        <v>27</v>
      </c>
      <c r="J5" s="74">
        <f t="shared" ref="J5:J33" si="5">+H5-I5</f>
        <v>2719.4836529925442</v>
      </c>
      <c r="K5" s="71">
        <f>+K4</f>
        <v>105</v>
      </c>
      <c r="L5" s="80">
        <f t="shared" ref="L5:L33" si="6">+H5-K5</f>
        <v>2641.4836529925442</v>
      </c>
      <c r="M5" s="184">
        <f>[1]DSM!T41</f>
        <v>8.2076919131762232</v>
      </c>
      <c r="N5" s="44">
        <f t="shared" ref="N5:N33" si="7">+L5-M5</f>
        <v>2633.2759610793678</v>
      </c>
      <c r="P5" s="43">
        <f>+P4+1</f>
        <v>2019</v>
      </c>
      <c r="Q5" s="61">
        <v>2568.5570697901589</v>
      </c>
      <c r="R5" s="44">
        <f t="shared" si="1"/>
        <v>2746.4836529925442</v>
      </c>
      <c r="S5" s="68">
        <v>2837.4839971988754</v>
      </c>
      <c r="T5" s="65">
        <f t="shared" si="2"/>
        <v>2455.3493778769825</v>
      </c>
      <c r="U5" s="44">
        <f t="shared" si="3"/>
        <v>2633.2759610793678</v>
      </c>
      <c r="V5" s="61">
        <f t="shared" si="4"/>
        <v>2724.276305285699</v>
      </c>
    </row>
    <row r="6" spans="1:22">
      <c r="A6" s="43">
        <f t="shared" ref="A6:A33" si="8">+A5+1</f>
        <v>2020</v>
      </c>
      <c r="B6" s="61">
        <f>[2]Summer_Forecast!AC17</f>
        <v>2585.9744178363026</v>
      </c>
      <c r="C6" s="61">
        <v>0</v>
      </c>
      <c r="D6" s="61">
        <f>[2]Summer_Forecast!AE17</f>
        <v>78.86881843213385</v>
      </c>
      <c r="E6" s="171">
        <f>+'[3]PEV Daily Curve'!AE46</f>
        <v>1.519670728019122</v>
      </c>
      <c r="F6" s="182">
        <f>[1]ELE!T42</f>
        <v>17.536881457195893</v>
      </c>
      <c r="G6" s="61">
        <f>[2]Summer_Forecast!AI17</f>
        <v>77.820218197362763</v>
      </c>
      <c r="H6" s="77">
        <f t="shared" si="0"/>
        <v>2761.7200066510145</v>
      </c>
      <c r="I6" s="71">
        <f t="shared" ref="I6:I33" si="9">+I5</f>
        <v>27</v>
      </c>
      <c r="J6" s="74">
        <f t="shared" si="5"/>
        <v>2734.7200066510145</v>
      </c>
      <c r="K6" s="71">
        <f t="shared" ref="K6:K33" si="10">+K5</f>
        <v>105</v>
      </c>
      <c r="L6" s="80">
        <f t="shared" si="6"/>
        <v>2656.7200066510145</v>
      </c>
      <c r="M6" s="184">
        <f>[1]DSM!T42</f>
        <v>12.311537869764333</v>
      </c>
      <c r="N6" s="44">
        <f t="shared" si="7"/>
        <v>2644.4084687812501</v>
      </c>
      <c r="P6" s="43">
        <f t="shared" ref="P6:P33" si="11">+P5+1</f>
        <v>2020</v>
      </c>
      <c r="Q6" s="61">
        <v>2582.8291910565481</v>
      </c>
      <c r="R6" s="44">
        <f t="shared" si="1"/>
        <v>2761.7200066510145</v>
      </c>
      <c r="S6" s="68">
        <v>2853.0273346321396</v>
      </c>
      <c r="T6" s="65">
        <f t="shared" si="2"/>
        <v>2465.5176531867837</v>
      </c>
      <c r="U6" s="44">
        <f t="shared" si="3"/>
        <v>2644.4084687812501</v>
      </c>
      <c r="V6" s="61">
        <f t="shared" si="4"/>
        <v>2735.7157967623752</v>
      </c>
    </row>
    <row r="7" spans="1:22">
      <c r="A7" s="43">
        <f t="shared" si="8"/>
        <v>2021</v>
      </c>
      <c r="B7" s="61">
        <f>[2]Summer_Forecast!AC18</f>
        <v>2594.01087821495</v>
      </c>
      <c r="C7" s="61">
        <v>0</v>
      </c>
      <c r="D7" s="61">
        <f>[2]Summer_Forecast!AE18</f>
        <v>78.86881843213385</v>
      </c>
      <c r="E7" s="171">
        <f>+'[3]PEV Daily Curve'!AE47</f>
        <v>1.9311957815960688</v>
      </c>
      <c r="F7" s="182">
        <f>[1]ELE!T43</f>
        <v>23.382508609594527</v>
      </c>
      <c r="G7" s="61">
        <f>[2]Summer_Forecast!AI18</f>
        <v>78.042091065049547</v>
      </c>
      <c r="H7" s="77">
        <f t="shared" si="0"/>
        <v>2776.2354921033243</v>
      </c>
      <c r="I7" s="71">
        <f t="shared" si="9"/>
        <v>27</v>
      </c>
      <c r="J7" s="74">
        <f t="shared" si="5"/>
        <v>2749.2354921033243</v>
      </c>
      <c r="K7" s="71">
        <f t="shared" si="10"/>
        <v>105</v>
      </c>
      <c r="L7" s="80">
        <f t="shared" si="6"/>
        <v>2671.2354921033243</v>
      </c>
      <c r="M7" s="184">
        <f>[1]DSM!T43</f>
        <v>16.415383826352446</v>
      </c>
      <c r="N7" s="44">
        <f t="shared" si="7"/>
        <v>2654.820108276972</v>
      </c>
      <c r="P7" s="43">
        <f t="shared" si="11"/>
        <v>2021</v>
      </c>
      <c r="Q7" s="61">
        <v>2596.4321172477939</v>
      </c>
      <c r="R7" s="44">
        <f t="shared" si="1"/>
        <v>2776.2354921033243</v>
      </c>
      <c r="S7" s="68">
        <v>2867.7843653242098</v>
      </c>
      <c r="T7" s="65">
        <f t="shared" si="2"/>
        <v>2475.0167334214416</v>
      </c>
      <c r="U7" s="44">
        <f t="shared" si="3"/>
        <v>2654.820108276972</v>
      </c>
      <c r="V7" s="61">
        <f t="shared" si="4"/>
        <v>2746.3689814978575</v>
      </c>
    </row>
    <row r="8" spans="1:22">
      <c r="A8" s="43">
        <f t="shared" si="8"/>
        <v>2022</v>
      </c>
      <c r="B8" s="61">
        <f>[2]Summer_Forecast!AC19</f>
        <v>2602.9580342127201</v>
      </c>
      <c r="C8" s="61">
        <v>0</v>
      </c>
      <c r="D8" s="61">
        <f>[2]Summer_Forecast!AE19</f>
        <v>78.86881843213385</v>
      </c>
      <c r="E8" s="171">
        <f>+'[3]PEV Daily Curve'!AE48</f>
        <v>2.426029587473562</v>
      </c>
      <c r="F8" s="182">
        <f>[1]ELE!T44</f>
        <v>29.228135761993162</v>
      </c>
      <c r="G8" s="61">
        <f>[2]Summer_Forecast!AI19</f>
        <v>78.274658123847757</v>
      </c>
      <c r="H8" s="77">
        <f t="shared" si="0"/>
        <v>2791.7556761181686</v>
      </c>
      <c r="I8" s="71">
        <f t="shared" si="9"/>
        <v>27</v>
      </c>
      <c r="J8" s="74">
        <f t="shared" si="5"/>
        <v>2764.7556761181686</v>
      </c>
      <c r="K8" s="71">
        <f t="shared" si="10"/>
        <v>105</v>
      </c>
      <c r="L8" s="80">
        <f t="shared" si="6"/>
        <v>2686.7556761181686</v>
      </c>
      <c r="M8" s="184">
        <f>[1]DSM!T44</f>
        <v>20.519229782940556</v>
      </c>
      <c r="N8" s="44">
        <f t="shared" si="7"/>
        <v>2666.2364463352278</v>
      </c>
      <c r="P8" s="43">
        <f t="shared" si="11"/>
        <v>2022</v>
      </c>
      <c r="Q8" s="61">
        <v>2610.9215806561451</v>
      </c>
      <c r="R8" s="44">
        <f t="shared" si="1"/>
        <v>2791.7556761181686</v>
      </c>
      <c r="S8" s="68">
        <v>2883.5602385368152</v>
      </c>
      <c r="T8" s="65">
        <f t="shared" si="2"/>
        <v>2485.4023508732043</v>
      </c>
      <c r="U8" s="44">
        <f t="shared" si="3"/>
        <v>2666.2364463352278</v>
      </c>
      <c r="V8" s="61">
        <f t="shared" si="4"/>
        <v>2758.0410087538748</v>
      </c>
    </row>
    <row r="9" spans="1:22">
      <c r="A9" s="43">
        <f t="shared" si="8"/>
        <v>2023</v>
      </c>
      <c r="B9" s="61">
        <f>[2]Summer_Forecast!AC20</f>
        <v>2612.4248847783879</v>
      </c>
      <c r="C9" s="61">
        <v>0</v>
      </c>
      <c r="D9" s="61">
        <f>[2]Summer_Forecast!AE20</f>
        <v>78.86881843213385</v>
      </c>
      <c r="E9" s="171">
        <f>+'[3]PEV Daily Curve'!AE49</f>
        <v>3.0076073175989255</v>
      </c>
      <c r="F9" s="182">
        <f>[1]ELE!T45</f>
        <v>35.06626409120161</v>
      </c>
      <c r="G9" s="61">
        <f>[2]Summer_Forecast!AI20</f>
        <v>78.51115461793168</v>
      </c>
      <c r="H9" s="77">
        <f t="shared" si="0"/>
        <v>2807.878729237254</v>
      </c>
      <c r="I9" s="71">
        <f t="shared" si="9"/>
        <v>27</v>
      </c>
      <c r="J9" s="74">
        <f t="shared" si="5"/>
        <v>2780.878729237254</v>
      </c>
      <c r="K9" s="71">
        <f t="shared" si="10"/>
        <v>105</v>
      </c>
      <c r="L9" s="80">
        <f t="shared" si="6"/>
        <v>2702.878729237254</v>
      </c>
      <c r="M9" s="184">
        <f>[1]DSM!T45</f>
        <v>24.623075739528666</v>
      </c>
      <c r="N9" s="44">
        <f t="shared" si="7"/>
        <v>2678.2556534977252</v>
      </c>
      <c r="P9" s="43">
        <f t="shared" si="11"/>
        <v>2023</v>
      </c>
      <c r="Q9" s="61">
        <v>2625.9388320299036</v>
      </c>
      <c r="R9" s="44">
        <f t="shared" si="1"/>
        <v>2807.878729237254</v>
      </c>
      <c r="S9" s="68">
        <v>2899.9382674863741</v>
      </c>
      <c r="T9" s="65">
        <f t="shared" si="2"/>
        <v>2496.3157562903748</v>
      </c>
      <c r="U9" s="44">
        <f t="shared" si="3"/>
        <v>2678.2556534977252</v>
      </c>
      <c r="V9" s="61">
        <f t="shared" si="4"/>
        <v>2770.3151917468454</v>
      </c>
    </row>
    <row r="10" spans="1:22">
      <c r="A10" s="43">
        <f t="shared" si="8"/>
        <v>2024</v>
      </c>
      <c r="B10" s="61">
        <f>[2]Summer_Forecast!AC21</f>
        <v>2620.2178718929881</v>
      </c>
      <c r="C10" s="61">
        <v>0</v>
      </c>
      <c r="D10" s="61">
        <f>[2]Summer_Forecast!AE21</f>
        <v>78.86881843213385</v>
      </c>
      <c r="E10" s="171">
        <f>+'[3]PEV Daily Curve'!AE50</f>
        <v>3.67924330896009</v>
      </c>
      <c r="F10" s="182">
        <f>[1]ELE!T46</f>
        <v>40.824406190494507</v>
      </c>
      <c r="G10" s="61">
        <f>[2]Summer_Forecast!AI21</f>
        <v>78.718859150439286</v>
      </c>
      <c r="H10" s="77">
        <f t="shared" si="0"/>
        <v>2822.3091989750155</v>
      </c>
      <c r="I10" s="71">
        <f t="shared" si="9"/>
        <v>27</v>
      </c>
      <c r="J10" s="74">
        <f t="shared" si="5"/>
        <v>2795.3091989750155</v>
      </c>
      <c r="K10" s="71">
        <f t="shared" si="10"/>
        <v>105</v>
      </c>
      <c r="L10" s="80">
        <f t="shared" si="6"/>
        <v>2717.3091989750155</v>
      </c>
      <c r="M10" s="184">
        <f>[1]DSM!T46</f>
        <v>28.726921696116776</v>
      </c>
      <c r="N10" s="44">
        <f t="shared" si="7"/>
        <v>2688.5822772788988</v>
      </c>
      <c r="P10" s="43">
        <f t="shared" si="11"/>
        <v>2024</v>
      </c>
      <c r="Q10" s="61">
        <v>2645.3782452452165</v>
      </c>
      <c r="R10" s="44">
        <f t="shared" si="1"/>
        <v>2822.3091989750155</v>
      </c>
      <c r="S10" s="68">
        <v>2920.4585812291321</v>
      </c>
      <c r="T10" s="65">
        <f t="shared" si="2"/>
        <v>2511.6513235490997</v>
      </c>
      <c r="U10" s="44">
        <f t="shared" si="3"/>
        <v>2688.5822772788988</v>
      </c>
      <c r="V10" s="61">
        <f t="shared" si="4"/>
        <v>2786.7316595330153</v>
      </c>
    </row>
    <row r="11" spans="1:22">
      <c r="A11" s="43">
        <f t="shared" si="8"/>
        <v>2025</v>
      </c>
      <c r="B11" s="61">
        <f>[2]Summer_Forecast!AC22</f>
        <v>2628.557120471593</v>
      </c>
      <c r="C11" s="61">
        <v>0</v>
      </c>
      <c r="D11" s="61">
        <f>[2]Summer_Forecast!AE22</f>
        <v>78.86881843213385</v>
      </c>
      <c r="E11" s="171">
        <f>+'[3]PEV Daily Curve'!AE51</f>
        <v>4.4490000774920109</v>
      </c>
      <c r="F11" s="182">
        <f>[1]ELE!T47</f>
        <v>44.85984406403194</v>
      </c>
      <c r="G11" s="61">
        <f>[2]Summer_Forecast!AI22</f>
        <v>78.930006689209563</v>
      </c>
      <c r="H11" s="77">
        <f t="shared" si="0"/>
        <v>2835.664789734461</v>
      </c>
      <c r="I11" s="71">
        <f t="shared" si="9"/>
        <v>27</v>
      </c>
      <c r="J11" s="74">
        <f t="shared" si="5"/>
        <v>2808.664789734461</v>
      </c>
      <c r="K11" s="71">
        <f t="shared" si="10"/>
        <v>105</v>
      </c>
      <c r="L11" s="80">
        <f t="shared" si="6"/>
        <v>2730.664789734461</v>
      </c>
      <c r="M11" s="184">
        <f>[1]DSM!T47</f>
        <v>32.830767652704886</v>
      </c>
      <c r="N11" s="44">
        <f t="shared" si="7"/>
        <v>2697.8340220817563</v>
      </c>
      <c r="P11" s="43">
        <f t="shared" si="11"/>
        <v>2025</v>
      </c>
      <c r="Q11" s="61">
        <v>2660.555363474914</v>
      </c>
      <c r="R11" s="44">
        <f t="shared" si="1"/>
        <v>2835.664789734461</v>
      </c>
      <c r="S11" s="68">
        <v>2936.8200176863397</v>
      </c>
      <c r="T11" s="65">
        <f t="shared" si="2"/>
        <v>2522.7245958222093</v>
      </c>
      <c r="U11" s="44">
        <f t="shared" si="3"/>
        <v>2697.8340220817563</v>
      </c>
      <c r="V11" s="61">
        <f t="shared" si="4"/>
        <v>2798.989250033635</v>
      </c>
    </row>
    <row r="12" spans="1:22">
      <c r="A12" s="43">
        <f t="shared" si="8"/>
        <v>2026</v>
      </c>
      <c r="B12" s="61">
        <f>[2]Summer_Forecast!AC23</f>
        <v>2638.623218750387</v>
      </c>
      <c r="C12" s="61">
        <v>0</v>
      </c>
      <c r="D12" s="61">
        <f>[2]Summer_Forecast!AE23</f>
        <v>78.86881843213385</v>
      </c>
      <c r="E12" s="171">
        <f>+'[3]PEV Daily Curve'!AE52</f>
        <v>5.3246086895187466</v>
      </c>
      <c r="F12" s="182">
        <f>[1]ELE!T48</f>
        <v>44.52522254685676</v>
      </c>
      <c r="G12" s="61">
        <f>[2]Summer_Forecast!AI23</f>
        <v>79.137652094553786</v>
      </c>
      <c r="H12" s="77">
        <f t="shared" si="0"/>
        <v>2846.4795205134501</v>
      </c>
      <c r="I12" s="71">
        <f t="shared" si="9"/>
        <v>27</v>
      </c>
      <c r="J12" s="74">
        <f t="shared" si="5"/>
        <v>2819.4795205134501</v>
      </c>
      <c r="K12" s="71">
        <f t="shared" si="10"/>
        <v>105</v>
      </c>
      <c r="L12" s="80">
        <f t="shared" si="6"/>
        <v>2741.4795205134501</v>
      </c>
      <c r="M12" s="184">
        <f>[1]DSM!T48</f>
        <v>35.5783277688505</v>
      </c>
      <c r="N12" s="44">
        <f t="shared" si="7"/>
        <v>2705.9011927445995</v>
      </c>
      <c r="P12" s="43">
        <f t="shared" si="11"/>
        <v>2026</v>
      </c>
      <c r="Q12" s="61">
        <v>2675.7778082475738</v>
      </c>
      <c r="R12" s="44">
        <f t="shared" si="1"/>
        <v>2846.4795205134501</v>
      </c>
      <c r="S12" s="68">
        <v>2953.4866466825774</v>
      </c>
      <c r="T12" s="65">
        <f t="shared" si="2"/>
        <v>2535.1994804787232</v>
      </c>
      <c r="U12" s="44">
        <f t="shared" si="3"/>
        <v>2705.9011927445995</v>
      </c>
      <c r="V12" s="61">
        <f t="shared" si="4"/>
        <v>2812.9083189137268</v>
      </c>
    </row>
    <row r="13" spans="1:22" ht="15.75" thickBot="1">
      <c r="A13" s="39">
        <f t="shared" si="8"/>
        <v>2027</v>
      </c>
      <c r="B13" s="63">
        <f>[2]Summer_Forecast!AC24</f>
        <v>2649.9124298008328</v>
      </c>
      <c r="C13" s="63">
        <v>0</v>
      </c>
      <c r="D13" s="63">
        <f>[2]Summer_Forecast!AE24</f>
        <v>78.86881843213385</v>
      </c>
      <c r="E13" s="172">
        <f>+'[3]PEV Daily Curve'!AE53</f>
        <v>6.3119957628241838</v>
      </c>
      <c r="F13" s="183">
        <f>[1]ELE!T49</f>
        <v>47.247542059791527</v>
      </c>
      <c r="G13" s="63">
        <f>[2]Summer_Forecast!AI24</f>
        <v>79.341828350723517</v>
      </c>
      <c r="H13" s="78">
        <f t="shared" si="0"/>
        <v>2861.6826144063061</v>
      </c>
      <c r="I13" s="72">
        <f t="shared" si="9"/>
        <v>27</v>
      </c>
      <c r="J13" s="75">
        <f t="shared" si="5"/>
        <v>2834.6826144063061</v>
      </c>
      <c r="K13" s="72">
        <f t="shared" si="10"/>
        <v>105</v>
      </c>
      <c r="L13" s="81">
        <f t="shared" si="6"/>
        <v>2756.6826144063061</v>
      </c>
      <c r="M13" s="194">
        <f>[1]DSM!T49</f>
        <v>39.885576610978511</v>
      </c>
      <c r="N13" s="46">
        <f t="shared" si="7"/>
        <v>2716.7970377953275</v>
      </c>
      <c r="P13" s="39">
        <f t="shared" si="11"/>
        <v>2027</v>
      </c>
      <c r="Q13" s="63">
        <v>2691.114645172052</v>
      </c>
      <c r="R13" s="46">
        <f t="shared" si="1"/>
        <v>2861.6826144063061</v>
      </c>
      <c r="S13" s="69">
        <v>2970.4503942113593</v>
      </c>
      <c r="T13" s="66">
        <f t="shared" si="2"/>
        <v>2546.2290685610733</v>
      </c>
      <c r="U13" s="46">
        <f t="shared" si="3"/>
        <v>2716.7970377953275</v>
      </c>
      <c r="V13" s="63">
        <f t="shared" si="4"/>
        <v>2825.5648176003806</v>
      </c>
    </row>
    <row r="14" spans="1:22">
      <c r="A14" s="49">
        <f t="shared" si="8"/>
        <v>2028</v>
      </c>
      <c r="B14" s="60">
        <f>[2]Summer_Forecast!AC25</f>
        <v>2662.0557590530407</v>
      </c>
      <c r="C14" s="60">
        <v>0</v>
      </c>
      <c r="D14" s="60">
        <f>[2]Summer_Forecast!AE25</f>
        <v>78.86881843213385</v>
      </c>
      <c r="E14" s="170">
        <f>+'[3]PEV Daily Curve'!AE54</f>
        <v>7.4189978570437463</v>
      </c>
      <c r="F14" s="181">
        <f>[1]ELE!T50</f>
        <v>51.046170324164827</v>
      </c>
      <c r="G14" s="60">
        <f>[2]Summer_Forecast!AI25</f>
        <v>79.54238063328313</v>
      </c>
      <c r="H14" s="76">
        <f t="shared" si="0"/>
        <v>2878.9321262996668</v>
      </c>
      <c r="I14" s="70">
        <f t="shared" si="9"/>
        <v>27</v>
      </c>
      <c r="J14" s="73">
        <f t="shared" si="5"/>
        <v>2851.9321262996668</v>
      </c>
      <c r="K14" s="70">
        <f t="shared" si="10"/>
        <v>105</v>
      </c>
      <c r="L14" s="79">
        <f t="shared" si="6"/>
        <v>2773.9321262996668</v>
      </c>
      <c r="M14" s="185">
        <f>[1]DSM!T50</f>
        <v>45.142305522469222</v>
      </c>
      <c r="N14" s="83">
        <f t="shared" si="7"/>
        <v>2728.7898207771977</v>
      </c>
      <c r="P14" s="49">
        <f t="shared" si="11"/>
        <v>2028</v>
      </c>
      <c r="Q14" s="60">
        <v>2706.6111736760822</v>
      </c>
      <c r="R14" s="83">
        <f t="shared" si="1"/>
        <v>2878.9321262996668</v>
      </c>
      <c r="S14" s="67">
        <v>2987.7000651536432</v>
      </c>
      <c r="T14" s="64">
        <f t="shared" si="2"/>
        <v>2556.4688681536131</v>
      </c>
      <c r="U14" s="83">
        <f t="shared" si="3"/>
        <v>2728.7898207771977</v>
      </c>
      <c r="V14" s="60">
        <f t="shared" si="4"/>
        <v>2837.5577596311741</v>
      </c>
    </row>
    <row r="15" spans="1:22">
      <c r="A15" s="43">
        <f t="shared" si="8"/>
        <v>2029</v>
      </c>
      <c r="B15" s="61">
        <f>[2]Summer_Forecast!AC26</f>
        <v>2673.97760808569</v>
      </c>
      <c r="C15" s="61">
        <v>0</v>
      </c>
      <c r="D15" s="61">
        <f>[2]Summer_Forecast!AE26</f>
        <v>78.86881843213385</v>
      </c>
      <c r="E15" s="171">
        <f>+'[3]PEV Daily Curve'!AF55</f>
        <v>28.700219119696644</v>
      </c>
      <c r="F15" s="182">
        <f>[1]ELE!T51</f>
        <v>52.015078957601169</v>
      </c>
      <c r="G15" s="61">
        <f>[2]Summer_Forecast!AI26</f>
        <v>79.898512516113882</v>
      </c>
      <c r="H15" s="77">
        <f t="shared" si="0"/>
        <v>2913.4602371112355</v>
      </c>
      <c r="I15" s="71">
        <f t="shared" si="9"/>
        <v>27</v>
      </c>
      <c r="J15" s="74">
        <f t="shared" si="5"/>
        <v>2886.4602371112355</v>
      </c>
      <c r="K15" s="71">
        <f t="shared" si="10"/>
        <v>105</v>
      </c>
      <c r="L15" s="80">
        <f t="shared" si="6"/>
        <v>2808.4602371112355</v>
      </c>
      <c r="M15" s="184">
        <f>[1]DSM!T51</f>
        <v>49.246151479057332</v>
      </c>
      <c r="N15" s="44">
        <f t="shared" si="7"/>
        <v>2759.214085632178</v>
      </c>
      <c r="P15" s="43">
        <f t="shared" si="11"/>
        <v>2029</v>
      </c>
      <c r="Q15" s="61">
        <v>2721.5638776159776</v>
      </c>
      <c r="R15" s="44">
        <f t="shared" si="1"/>
        <v>2913.4602371112355</v>
      </c>
      <c r="S15" s="68">
        <v>3004.3730124105186</v>
      </c>
      <c r="T15" s="65">
        <f t="shared" si="2"/>
        <v>2567.3177261369201</v>
      </c>
      <c r="U15" s="44">
        <f t="shared" si="3"/>
        <v>2759.214085632178</v>
      </c>
      <c r="V15" s="61">
        <f t="shared" si="4"/>
        <v>2850.1268609314611</v>
      </c>
    </row>
    <row r="16" spans="1:22">
      <c r="A16" s="43">
        <f t="shared" si="8"/>
        <v>2030</v>
      </c>
      <c r="B16" s="61">
        <f>[2]Summer_Forecast!AC27</f>
        <v>2685.417413137729</v>
      </c>
      <c r="C16" s="61">
        <v>0</v>
      </c>
      <c r="D16" s="61">
        <f>[2]Summer_Forecast!AE27</f>
        <v>78.86881843213385</v>
      </c>
      <c r="E16" s="171">
        <f>+'[3]PEV Daily Curve'!AF56</f>
        <v>33.25302134211298</v>
      </c>
      <c r="F16" s="182">
        <f>[1]ELE!T52</f>
        <v>52.693315001006603</v>
      </c>
      <c r="G16" s="61">
        <f>[2]Summer_Forecast!AI27</f>
        <v>80.091005696812971</v>
      </c>
      <c r="H16" s="77">
        <f t="shared" si="0"/>
        <v>2930.3235736097954</v>
      </c>
      <c r="I16" s="71">
        <f t="shared" si="9"/>
        <v>27</v>
      </c>
      <c r="J16" s="74">
        <f t="shared" si="5"/>
        <v>2903.3235736097954</v>
      </c>
      <c r="K16" s="71">
        <f t="shared" si="10"/>
        <v>105</v>
      </c>
      <c r="L16" s="80">
        <f t="shared" si="6"/>
        <v>2825.3235736097954</v>
      </c>
      <c r="M16" s="184">
        <f>[1]DSM!T52</f>
        <v>53.349997435645442</v>
      </c>
      <c r="N16" s="44">
        <f t="shared" si="7"/>
        <v>2771.9735761741499</v>
      </c>
      <c r="P16" s="43">
        <f t="shared" si="11"/>
        <v>2030</v>
      </c>
      <c r="Q16" s="61">
        <v>2735.9320811226139</v>
      </c>
      <c r="R16" s="44">
        <f t="shared" si="1"/>
        <v>2930.3235736097954</v>
      </c>
      <c r="S16" s="68">
        <v>3020.389520616739</v>
      </c>
      <c r="T16" s="65">
        <f t="shared" si="2"/>
        <v>2577.5820836869684</v>
      </c>
      <c r="U16" s="44">
        <f t="shared" si="3"/>
        <v>2771.9735761741499</v>
      </c>
      <c r="V16" s="61">
        <f t="shared" si="4"/>
        <v>2862.0395231810935</v>
      </c>
    </row>
    <row r="17" spans="1:23">
      <c r="A17" s="43">
        <f t="shared" si="8"/>
        <v>2031</v>
      </c>
      <c r="B17" s="61">
        <f>[2]Summer_Forecast!AC28</f>
        <v>2697.5288405593442</v>
      </c>
      <c r="C17" s="61">
        <v>0</v>
      </c>
      <c r="D17" s="61">
        <f>[2]Summer_Forecast!AE28</f>
        <v>78.86881843213385</v>
      </c>
      <c r="E17" s="171">
        <f>+'[3]PEV Daily Curve'!AF57</f>
        <v>38.281978092043438</v>
      </c>
      <c r="F17" s="182">
        <f>[1]ELE!T53</f>
        <v>53.168080231390405</v>
      </c>
      <c r="G17" s="61">
        <f>[2]Summer_Forecast!AI28</f>
        <v>80.286358516283528</v>
      </c>
      <c r="H17" s="77">
        <f t="shared" si="0"/>
        <v>2948.1340758311958</v>
      </c>
      <c r="I17" s="71">
        <f t="shared" si="9"/>
        <v>27</v>
      </c>
      <c r="J17" s="74">
        <f t="shared" si="5"/>
        <v>2921.1340758311958</v>
      </c>
      <c r="K17" s="71">
        <f t="shared" si="10"/>
        <v>105</v>
      </c>
      <c r="L17" s="80">
        <f t="shared" si="6"/>
        <v>2843.1340758311958</v>
      </c>
      <c r="M17" s="184">
        <f>[1]DSM!T53</f>
        <v>57.453843392233559</v>
      </c>
      <c r="N17" s="44">
        <f t="shared" si="7"/>
        <v>2785.6802324389623</v>
      </c>
      <c r="P17" s="43">
        <f t="shared" si="11"/>
        <v>2031</v>
      </c>
      <c r="Q17" s="61">
        <v>2750.9114197464046</v>
      </c>
      <c r="R17" s="44">
        <f t="shared" si="1"/>
        <v>2948.1340758311958</v>
      </c>
      <c r="S17" s="68">
        <v>3037.1129138273591</v>
      </c>
      <c r="T17" s="65">
        <f t="shared" si="2"/>
        <v>2588.4575763541711</v>
      </c>
      <c r="U17" s="44">
        <f t="shared" si="3"/>
        <v>2785.6802324389623</v>
      </c>
      <c r="V17" s="61">
        <f t="shared" si="4"/>
        <v>2874.6590704351256</v>
      </c>
    </row>
    <row r="18" spans="1:23">
      <c r="A18" s="43">
        <f t="shared" si="8"/>
        <v>2032</v>
      </c>
      <c r="B18" s="61">
        <f>[2]Summer_Forecast!AC29</f>
        <v>2710.20924674035</v>
      </c>
      <c r="C18" s="61">
        <v>0</v>
      </c>
      <c r="D18" s="61">
        <f>[2]Summer_Forecast!AE29</f>
        <v>78.86881843213385</v>
      </c>
      <c r="E18" s="171">
        <f>+'[3]PEV Daily Curve'!AF58</f>
        <v>43.811243216919436</v>
      </c>
      <c r="F18" s="182">
        <f>[1]ELE!T54</f>
        <v>53.50041589265907</v>
      </c>
      <c r="G18" s="61">
        <f>[2]Summer_Forecast!AI29</f>
        <v>80.483761848381221</v>
      </c>
      <c r="H18" s="77">
        <f t="shared" si="0"/>
        <v>2966.8734861304438</v>
      </c>
      <c r="I18" s="71">
        <f t="shared" si="9"/>
        <v>27</v>
      </c>
      <c r="J18" s="74">
        <f t="shared" si="5"/>
        <v>2939.8734861304438</v>
      </c>
      <c r="K18" s="71">
        <f t="shared" si="10"/>
        <v>105</v>
      </c>
      <c r="L18" s="80">
        <f t="shared" si="6"/>
        <v>2861.8734861304438</v>
      </c>
      <c r="M18" s="184">
        <f>[1]DSM!T54</f>
        <v>61.557689348821668</v>
      </c>
      <c r="N18" s="44">
        <f t="shared" si="7"/>
        <v>2800.3157967816223</v>
      </c>
      <c r="P18" s="43">
        <f t="shared" si="11"/>
        <v>2032</v>
      </c>
      <c r="Q18" s="61">
        <v>2766.5109492039714</v>
      </c>
      <c r="R18" s="44">
        <f t="shared" si="1"/>
        <v>2966.8734861304438</v>
      </c>
      <c r="S18" s="68">
        <v>3054.5362906274931</v>
      </c>
      <c r="T18" s="65">
        <f t="shared" si="2"/>
        <v>2599.9532598551496</v>
      </c>
      <c r="U18" s="44">
        <f t="shared" si="3"/>
        <v>2800.3157967816223</v>
      </c>
      <c r="V18" s="61">
        <f t="shared" si="4"/>
        <v>2887.9786012786717</v>
      </c>
    </row>
    <row r="19" spans="1:23">
      <c r="A19" s="43">
        <f t="shared" si="8"/>
        <v>2033</v>
      </c>
      <c r="B19" s="61">
        <f>[2]Summer_Forecast!AC30</f>
        <v>2723.9170119154842</v>
      </c>
      <c r="C19" s="61">
        <v>0</v>
      </c>
      <c r="D19" s="61">
        <f>[2]Summer_Forecast!AE30</f>
        <v>78.86881843213385</v>
      </c>
      <c r="E19" s="171">
        <f>+'[3]PEV Daily Curve'!AF59</f>
        <v>49.850689943347135</v>
      </c>
      <c r="F19" s="182">
        <f>[1]ELE!T55</f>
        <v>53.733050855547134</v>
      </c>
      <c r="G19" s="61">
        <f>[2]Summer_Forecast!AI30</f>
        <v>80.688230907518133</v>
      </c>
      <c r="H19" s="77">
        <f t="shared" si="0"/>
        <v>2987.0578020540306</v>
      </c>
      <c r="I19" s="71">
        <f t="shared" si="9"/>
        <v>27</v>
      </c>
      <c r="J19" s="74">
        <f t="shared" si="5"/>
        <v>2960.0578020540306</v>
      </c>
      <c r="K19" s="71">
        <f t="shared" si="10"/>
        <v>105</v>
      </c>
      <c r="L19" s="80">
        <f t="shared" si="6"/>
        <v>2882.0578020540306</v>
      </c>
      <c r="M19" s="184">
        <f>[1]DSM!T55</f>
        <v>65.661535305409785</v>
      </c>
      <c r="N19" s="44">
        <f t="shared" si="7"/>
        <v>2816.3962667486207</v>
      </c>
      <c r="P19" s="43">
        <f t="shared" si="11"/>
        <v>2033</v>
      </c>
      <c r="Q19" s="61">
        <v>2783.2115569774746</v>
      </c>
      <c r="R19" s="44">
        <f t="shared" si="1"/>
        <v>2987.0578020540306</v>
      </c>
      <c r="S19" s="68">
        <v>3073.2064782826055</v>
      </c>
      <c r="T19" s="65">
        <f t="shared" si="2"/>
        <v>2612.5500216720648</v>
      </c>
      <c r="U19" s="44">
        <f t="shared" si="3"/>
        <v>2816.3962667486207</v>
      </c>
      <c r="V19" s="61">
        <f t="shared" si="4"/>
        <v>2902.5449429771957</v>
      </c>
    </row>
    <row r="20" spans="1:23">
      <c r="A20" s="43">
        <f t="shared" si="8"/>
        <v>2034</v>
      </c>
      <c r="B20" s="61">
        <f>[2]Summer_Forecast!AC31</f>
        <v>2739.2192168798169</v>
      </c>
      <c r="C20" s="61">
        <v>0</v>
      </c>
      <c r="D20" s="61">
        <f>[2]Summer_Forecast!AE31</f>
        <v>78.86881843213385</v>
      </c>
      <c r="E20" s="171">
        <f>+'[3]PEV Daily Curve'!AF60</f>
        <v>56.434639901579608</v>
      </c>
      <c r="F20" s="182">
        <f>[1]ELE!T56</f>
        <v>53.895895329568773</v>
      </c>
      <c r="G20" s="61">
        <f>[2]Summer_Forecast!AI31</f>
        <v>80.905040323048965</v>
      </c>
      <c r="H20" s="77">
        <f t="shared" si="0"/>
        <v>3009.3236108661481</v>
      </c>
      <c r="I20" s="71">
        <f t="shared" si="9"/>
        <v>27</v>
      </c>
      <c r="J20" s="74">
        <f t="shared" si="5"/>
        <v>2982.3236108661481</v>
      </c>
      <c r="K20" s="71">
        <f t="shared" si="10"/>
        <v>105</v>
      </c>
      <c r="L20" s="80">
        <f t="shared" si="6"/>
        <v>2904.3236108661481</v>
      </c>
      <c r="M20" s="184">
        <f>[1]DSM!T56</f>
        <v>69.765381261997902</v>
      </c>
      <c r="N20" s="44">
        <f t="shared" si="7"/>
        <v>2834.5582296041503</v>
      </c>
      <c r="P20" s="43">
        <f t="shared" si="11"/>
        <v>2034</v>
      </c>
      <c r="Q20" s="61">
        <v>2801.5978629276406</v>
      </c>
      <c r="R20" s="44">
        <f t="shared" si="1"/>
        <v>3009.3236108661481</v>
      </c>
      <c r="S20" s="68">
        <v>3093.7893728806066</v>
      </c>
      <c r="T20" s="65">
        <f t="shared" si="2"/>
        <v>2626.8324816656427</v>
      </c>
      <c r="U20" s="44">
        <f t="shared" si="3"/>
        <v>2834.5582296041503</v>
      </c>
      <c r="V20" s="61">
        <f t="shared" si="4"/>
        <v>2919.0239916186088</v>
      </c>
    </row>
    <row r="21" spans="1:23">
      <c r="A21" s="43">
        <f t="shared" si="8"/>
        <v>2035</v>
      </c>
      <c r="B21" s="61">
        <f>[2]Summer_Forecast!AC32</f>
        <v>2755.6679247198476</v>
      </c>
      <c r="C21" s="61">
        <v>0</v>
      </c>
      <c r="D21" s="61">
        <f>[2]Summer_Forecast!AE32</f>
        <v>78.86881843213385</v>
      </c>
      <c r="E21" s="171">
        <f>+'[3]PEV Daily Curve'!AF61</f>
        <v>63.58033564166346</v>
      </c>
      <c r="F21" s="182">
        <f>[1]ELE!T57</f>
        <v>54.009886461383935</v>
      </c>
      <c r="G21" s="61">
        <f>[2]Summer_Forecast!AI32</f>
        <v>81.127304803781882</v>
      </c>
      <c r="H21" s="77">
        <f t="shared" si="0"/>
        <v>3033.254270058811</v>
      </c>
      <c r="I21" s="71">
        <f t="shared" si="9"/>
        <v>27</v>
      </c>
      <c r="J21" s="74">
        <f t="shared" si="5"/>
        <v>3006.254270058811</v>
      </c>
      <c r="K21" s="71">
        <f t="shared" si="10"/>
        <v>105</v>
      </c>
      <c r="L21" s="80">
        <f t="shared" si="6"/>
        <v>2928.254270058811</v>
      </c>
      <c r="M21" s="184">
        <f>[1]DSM!T57</f>
        <v>73.869227218586019</v>
      </c>
      <c r="N21" s="44">
        <f t="shared" si="7"/>
        <v>2854.3850428402252</v>
      </c>
      <c r="P21" s="43">
        <f t="shared" si="11"/>
        <v>2035</v>
      </c>
      <c r="Q21" s="61">
        <v>2821.2979141201195</v>
      </c>
      <c r="R21" s="44">
        <f t="shared" si="1"/>
        <v>3033.254270058811</v>
      </c>
      <c r="S21" s="68">
        <v>3115.8466226781784</v>
      </c>
      <c r="T21" s="65">
        <f t="shared" si="2"/>
        <v>2642.4286869015336</v>
      </c>
      <c r="U21" s="44">
        <f t="shared" si="3"/>
        <v>2854.3850428402252</v>
      </c>
      <c r="V21" s="61">
        <f t="shared" si="4"/>
        <v>2936.9773954595926</v>
      </c>
    </row>
    <row r="22" spans="1:23">
      <c r="A22" s="43">
        <f t="shared" si="8"/>
        <v>2036</v>
      </c>
      <c r="B22" s="61">
        <f>[2]Summer_Forecast!AC33</f>
        <v>2772.8903279331867</v>
      </c>
      <c r="C22" s="61">
        <v>0</v>
      </c>
      <c r="D22" s="61">
        <f>[2]Summer_Forecast!AE33</f>
        <v>78.86881843213385</v>
      </c>
      <c r="E22" s="171">
        <f>+'[3]PEV Daily Curve'!AF62</f>
        <v>71.322766924775252</v>
      </c>
      <c r="F22" s="182">
        <f>[1]ELE!T58</f>
        <v>54.089680253654535</v>
      </c>
      <c r="G22" s="61">
        <f>[2]Summer_Forecast!AI33</f>
        <v>81.349537623409162</v>
      </c>
      <c r="H22" s="77">
        <f t="shared" si="0"/>
        <v>3058.5211311671596</v>
      </c>
      <c r="I22" s="71">
        <f t="shared" si="9"/>
        <v>27</v>
      </c>
      <c r="J22" s="74">
        <f t="shared" si="5"/>
        <v>3031.5211311671596</v>
      </c>
      <c r="K22" s="71">
        <f t="shared" si="10"/>
        <v>105</v>
      </c>
      <c r="L22" s="80">
        <f t="shared" si="6"/>
        <v>2953.5211311671596</v>
      </c>
      <c r="M22" s="184">
        <f>[1]DSM!T58</f>
        <v>77.973073175174136</v>
      </c>
      <c r="N22" s="44">
        <f t="shared" si="7"/>
        <v>2875.5480579919854</v>
      </c>
      <c r="P22" s="43">
        <f t="shared" si="11"/>
        <v>2036</v>
      </c>
      <c r="Q22" s="61">
        <v>2842.0170483082761</v>
      </c>
      <c r="R22" s="44">
        <f t="shared" si="1"/>
        <v>3058.5211311671596</v>
      </c>
      <c r="S22" s="68">
        <v>3139.028276313426</v>
      </c>
      <c r="T22" s="65">
        <f t="shared" si="2"/>
        <v>2659.0439751331019</v>
      </c>
      <c r="U22" s="44">
        <f t="shared" si="3"/>
        <v>2875.5480579919854</v>
      </c>
      <c r="V22" s="61">
        <f t="shared" si="4"/>
        <v>2956.0552031382517</v>
      </c>
    </row>
    <row r="23" spans="1:23">
      <c r="A23" s="43">
        <f t="shared" si="8"/>
        <v>2037</v>
      </c>
      <c r="B23" s="61">
        <f>[2]Summer_Forecast!AC34</f>
        <v>2791.3314478015131</v>
      </c>
      <c r="C23" s="61">
        <v>0</v>
      </c>
      <c r="D23" s="61">
        <f>[2]Summer_Forecast!AE34</f>
        <v>78.86881843213385</v>
      </c>
      <c r="E23" s="171">
        <f>+'[3]PEV Daily Curve'!AF63</f>
        <v>79.667218784782449</v>
      </c>
      <c r="F23" s="182">
        <f>[1]ELE!T59</f>
        <v>54.145535908243964</v>
      </c>
      <c r="G23" s="61">
        <f>[2]Summer_Forecast!AI34</f>
        <v>81.573982299313897</v>
      </c>
      <c r="H23" s="77">
        <f t="shared" si="0"/>
        <v>3085.5870032259872</v>
      </c>
      <c r="I23" s="71">
        <f t="shared" si="9"/>
        <v>27</v>
      </c>
      <c r="J23" s="74">
        <f t="shared" si="5"/>
        <v>3058.5870032259872</v>
      </c>
      <c r="K23" s="71">
        <f t="shared" si="10"/>
        <v>105</v>
      </c>
      <c r="L23" s="80">
        <f t="shared" si="6"/>
        <v>2980.5870032259872</v>
      </c>
      <c r="M23" s="184">
        <f>[1]DSM!T59</f>
        <v>82.076919131762239</v>
      </c>
      <c r="N23" s="44">
        <f t="shared" si="7"/>
        <v>2898.510084094225</v>
      </c>
      <c r="P23" s="43">
        <f t="shared" si="11"/>
        <v>2037</v>
      </c>
      <c r="Q23" s="61">
        <v>2864.1714004905461</v>
      </c>
      <c r="R23" s="44">
        <f t="shared" si="1"/>
        <v>3085.5870032259872</v>
      </c>
      <c r="S23" s="68">
        <v>3163.8139298820633</v>
      </c>
      <c r="T23" s="65">
        <f t="shared" si="2"/>
        <v>2677.0944813587839</v>
      </c>
      <c r="U23" s="44">
        <f t="shared" si="3"/>
        <v>2898.510084094225</v>
      </c>
      <c r="V23" s="61">
        <f t="shared" si="4"/>
        <v>2976.7370107503011</v>
      </c>
    </row>
    <row r="24" spans="1:23">
      <c r="A24" s="43">
        <f t="shared" si="8"/>
        <v>2038</v>
      </c>
      <c r="B24" s="61">
        <f>[2]Summer_Forecast!AC35</f>
        <v>2810.6492787797997</v>
      </c>
      <c r="C24" s="61">
        <v>0</v>
      </c>
      <c r="D24" s="61">
        <f>[2]Summer_Forecast!AE35</f>
        <v>78.86881843213385</v>
      </c>
      <c r="E24" s="171">
        <f>+'[3]PEV Daily Curve'!AF64</f>
        <v>88.648456424030655</v>
      </c>
      <c r="F24" s="182">
        <f>[1]ELE!T60</f>
        <v>54.184634866456562</v>
      </c>
      <c r="G24" s="61">
        <f>[2]Summer_Forecast!AI35</f>
        <v>81.795038020919208</v>
      </c>
      <c r="H24" s="77">
        <f t="shared" si="0"/>
        <v>3114.1462265233399</v>
      </c>
      <c r="I24" s="71">
        <f t="shared" si="9"/>
        <v>27</v>
      </c>
      <c r="J24" s="74">
        <f t="shared" si="5"/>
        <v>3087.1462265233399</v>
      </c>
      <c r="K24" s="71">
        <f t="shared" si="10"/>
        <v>105</v>
      </c>
      <c r="L24" s="80">
        <f t="shared" si="6"/>
        <v>3009.1462265233399</v>
      </c>
      <c r="M24" s="184">
        <f>[1]DSM!T60</f>
        <v>86.18076508835037</v>
      </c>
      <c r="N24" s="44">
        <f t="shared" si="7"/>
        <v>2922.9654614349897</v>
      </c>
      <c r="P24" s="43">
        <f t="shared" si="11"/>
        <v>2038</v>
      </c>
      <c r="Q24" s="61">
        <v>2887.4789227963702</v>
      </c>
      <c r="R24" s="44">
        <f t="shared" si="1"/>
        <v>3114.1462265233399</v>
      </c>
      <c r="S24" s="68">
        <v>3189.8707334660362</v>
      </c>
      <c r="T24" s="65">
        <f t="shared" si="2"/>
        <v>2696.29815770802</v>
      </c>
      <c r="U24" s="44">
        <f t="shared" si="3"/>
        <v>2922.9654614349897</v>
      </c>
      <c r="V24" s="61">
        <f t="shared" si="4"/>
        <v>2998.689968377686</v>
      </c>
    </row>
    <row r="25" spans="1:23">
      <c r="A25" s="43">
        <f t="shared" si="8"/>
        <v>2039</v>
      </c>
      <c r="B25" s="61">
        <f>[2]Summer_Forecast!AC36</f>
        <v>2831.0577463193631</v>
      </c>
      <c r="C25" s="61">
        <v>0</v>
      </c>
      <c r="D25" s="61">
        <f>[2]Summer_Forecast!AE36</f>
        <v>78.86881843213385</v>
      </c>
      <c r="E25" s="171">
        <f>+'[3]PEV Daily Curve'!AF65</f>
        <v>98.308087910368315</v>
      </c>
      <c r="F25" s="182">
        <f>[1]ELE!T61</f>
        <v>54.212004137205376</v>
      </c>
      <c r="G25" s="61">
        <f>[2]Summer_Forecast!AI36</f>
        <v>82.012075840919834</v>
      </c>
      <c r="H25" s="77">
        <f t="shared" si="0"/>
        <v>3144.4587326399906</v>
      </c>
      <c r="I25" s="71">
        <f t="shared" si="9"/>
        <v>27</v>
      </c>
      <c r="J25" s="74">
        <f t="shared" si="5"/>
        <v>3117.4587326399906</v>
      </c>
      <c r="K25" s="71">
        <f t="shared" si="10"/>
        <v>105</v>
      </c>
      <c r="L25" s="80">
        <f t="shared" si="6"/>
        <v>3039.4587326399906</v>
      </c>
      <c r="M25" s="184">
        <f>[1]DSM!T61</f>
        <v>90.284611044938472</v>
      </c>
      <c r="N25" s="44">
        <f t="shared" si="7"/>
        <v>2949.1741215950519</v>
      </c>
      <c r="P25" s="43">
        <f t="shared" si="11"/>
        <v>2039</v>
      </c>
      <c r="Q25" s="61">
        <v>2912.1682264305214</v>
      </c>
      <c r="R25" s="44">
        <f t="shared" si="1"/>
        <v>3144.4587326399906</v>
      </c>
      <c r="S25" s="68">
        <v>3217.4567904766373</v>
      </c>
      <c r="T25" s="65">
        <f t="shared" si="2"/>
        <v>2716.8836153855827</v>
      </c>
      <c r="U25" s="44">
        <f t="shared" si="3"/>
        <v>2949.1741215950519</v>
      </c>
      <c r="V25" s="61">
        <f t="shared" si="4"/>
        <v>3022.1721794316986</v>
      </c>
    </row>
    <row r="26" spans="1:23">
      <c r="A26" s="43">
        <f t="shared" si="8"/>
        <v>2040</v>
      </c>
      <c r="B26" s="61">
        <f>[2]Summer_Forecast!AC37</f>
        <v>2852.7645192517066</v>
      </c>
      <c r="C26" s="61">
        <v>0</v>
      </c>
      <c r="D26" s="61">
        <f>[2]Summer_Forecast!AE37</f>
        <v>78.86881843213385</v>
      </c>
      <c r="E26" s="171">
        <f>+'[3]PEV Daily Curve'!AF66</f>
        <v>108.67321209195818</v>
      </c>
      <c r="F26" s="182">
        <f>[1]ELE!T62</f>
        <v>54.231162626729549</v>
      </c>
      <c r="G26" s="61">
        <f>[2]Summer_Forecast!AI37</f>
        <v>82.223384382379891</v>
      </c>
      <c r="H26" s="77">
        <f t="shared" si="0"/>
        <v>3176.7610967849087</v>
      </c>
      <c r="I26" s="71">
        <f t="shared" si="9"/>
        <v>27</v>
      </c>
      <c r="J26" s="74">
        <f t="shared" si="5"/>
        <v>3149.7610967849087</v>
      </c>
      <c r="K26" s="71">
        <f t="shared" si="10"/>
        <v>105</v>
      </c>
      <c r="L26" s="80">
        <f t="shared" si="6"/>
        <v>3071.7610967849087</v>
      </c>
      <c r="M26" s="184">
        <f>[1]DSM!T62</f>
        <v>94.388457001526589</v>
      </c>
      <c r="N26" s="44">
        <f t="shared" si="7"/>
        <v>2977.3726397833821</v>
      </c>
      <c r="P26" s="43">
        <f t="shared" si="11"/>
        <v>2040</v>
      </c>
      <c r="Q26" s="61">
        <v>2938.4449409778435</v>
      </c>
      <c r="R26" s="44">
        <f t="shared" si="1"/>
        <v>3176.7610967849087</v>
      </c>
      <c r="S26" s="68">
        <v>3246.8060699225393</v>
      </c>
      <c r="T26" s="65">
        <f t="shared" si="2"/>
        <v>2739.0564839763169</v>
      </c>
      <c r="U26" s="44">
        <f t="shared" si="3"/>
        <v>2977.3726397833821</v>
      </c>
      <c r="V26" s="61">
        <f t="shared" si="4"/>
        <v>3047.4176129210127</v>
      </c>
    </row>
    <row r="27" spans="1:23">
      <c r="A27" s="43">
        <f t="shared" si="8"/>
        <v>2041</v>
      </c>
      <c r="B27" s="61">
        <f>[2]Summer_Forecast!AC38</f>
        <v>2875.0992722698929</v>
      </c>
      <c r="C27" s="61">
        <v>0</v>
      </c>
      <c r="D27" s="61">
        <f>[2]Summer_Forecast!AE38</f>
        <v>78.86881843213385</v>
      </c>
      <c r="E27" s="171">
        <f>+'[3]PEV Daily Curve'!AF67</f>
        <v>119.77232379509296</v>
      </c>
      <c r="F27" s="182">
        <f>[1]ELE!T63</f>
        <v>54.244573569396465</v>
      </c>
      <c r="G27" s="61">
        <f>[2]Summer_Forecast!AI38</f>
        <v>82.420673392859456</v>
      </c>
      <c r="H27" s="77">
        <f t="shared" si="0"/>
        <v>3210.405661459376</v>
      </c>
      <c r="I27" s="71">
        <f t="shared" si="9"/>
        <v>27</v>
      </c>
      <c r="J27" s="74">
        <f t="shared" si="5"/>
        <v>3183.405661459376</v>
      </c>
      <c r="K27" s="71">
        <f t="shared" si="10"/>
        <v>105</v>
      </c>
      <c r="L27" s="80">
        <f t="shared" si="6"/>
        <v>3105.405661459376</v>
      </c>
      <c r="M27" s="184">
        <f>[1]DSM!T63</f>
        <v>98.492302958114706</v>
      </c>
      <c r="N27" s="44">
        <f t="shared" si="7"/>
        <v>3006.9133585012614</v>
      </c>
      <c r="P27" s="43">
        <f t="shared" si="11"/>
        <v>2041</v>
      </c>
      <c r="Q27" s="61">
        <v>2965.7153202471209</v>
      </c>
      <c r="R27" s="44">
        <f t="shared" si="1"/>
        <v>3210.405661459376</v>
      </c>
      <c r="S27" s="68">
        <v>3277.2269260754638</v>
      </c>
      <c r="T27" s="65">
        <f t="shared" si="2"/>
        <v>2762.2230172890063</v>
      </c>
      <c r="U27" s="44">
        <f t="shared" si="3"/>
        <v>3006.9133585012614</v>
      </c>
      <c r="V27" s="61">
        <f t="shared" si="4"/>
        <v>3073.7346231173492</v>
      </c>
    </row>
    <row r="28" spans="1:23">
      <c r="A28" s="43">
        <f t="shared" si="8"/>
        <v>2042</v>
      </c>
      <c r="B28" s="61">
        <f>[2]Summer_Forecast!AC39</f>
        <v>2898.1202657528902</v>
      </c>
      <c r="C28" s="61">
        <v>0</v>
      </c>
      <c r="D28" s="61">
        <f>[2]Summer_Forecast!AE39</f>
        <v>78.86881843213385</v>
      </c>
      <c r="E28" s="171">
        <f>+'[3]PEV Daily Curve'!AF68</f>
        <v>131.63242603773469</v>
      </c>
      <c r="F28" s="182">
        <f>[1]ELE!T64</f>
        <v>54.253961229263311</v>
      </c>
      <c r="G28" s="61">
        <f>[2]Summer_Forecast!AI39</f>
        <v>82.60146303743818</v>
      </c>
      <c r="H28" s="77">
        <f t="shared" si="0"/>
        <v>3245.4769344894603</v>
      </c>
      <c r="I28" s="71">
        <f t="shared" si="9"/>
        <v>27</v>
      </c>
      <c r="J28" s="74">
        <f t="shared" si="5"/>
        <v>3218.4769344894603</v>
      </c>
      <c r="K28" s="71">
        <f t="shared" si="10"/>
        <v>105</v>
      </c>
      <c r="L28" s="80">
        <f t="shared" si="6"/>
        <v>3140.4769344894603</v>
      </c>
      <c r="M28" s="184">
        <f>[1]DSM!T64</f>
        <v>102.59614891470282</v>
      </c>
      <c r="N28" s="44">
        <f t="shared" si="7"/>
        <v>3037.8807855747573</v>
      </c>
      <c r="P28" s="43">
        <f t="shared" si="11"/>
        <v>2042</v>
      </c>
      <c r="Q28" s="61">
        <v>2994.0470754443945</v>
      </c>
      <c r="R28" s="44">
        <f t="shared" si="1"/>
        <v>3245.4769344894603</v>
      </c>
      <c r="S28" s="68">
        <v>3308.7941588440581</v>
      </c>
      <c r="T28" s="65">
        <f t="shared" si="2"/>
        <v>2786.4509265296915</v>
      </c>
      <c r="U28" s="44">
        <f t="shared" si="3"/>
        <v>3037.8807855747573</v>
      </c>
      <c r="V28" s="61">
        <f t="shared" si="4"/>
        <v>3101.1980099293551</v>
      </c>
    </row>
    <row r="29" spans="1:23">
      <c r="A29" s="43">
        <f t="shared" si="8"/>
        <v>2043</v>
      </c>
      <c r="B29" s="61">
        <f>[2]Summer_Forecast!AC40</f>
        <v>2922.2485631930231</v>
      </c>
      <c r="C29" s="61">
        <v>0</v>
      </c>
      <c r="D29" s="61">
        <f>[2]Summer_Forecast!AE40</f>
        <v>78.86881843213385</v>
      </c>
      <c r="E29" s="171">
        <f>+'[3]PEV Daily Curve'!AF69</f>
        <v>144.28651213067801</v>
      </c>
      <c r="F29" s="182">
        <f>[1]ELE!T65</f>
        <v>50.766984715975212</v>
      </c>
      <c r="G29" s="61">
        <f>[2]Summer_Forecast!AI40</f>
        <v>82.764545065812186</v>
      </c>
      <c r="H29" s="77">
        <f t="shared" si="0"/>
        <v>3278.9354235376227</v>
      </c>
      <c r="I29" s="71">
        <f t="shared" si="9"/>
        <v>27</v>
      </c>
      <c r="J29" s="74">
        <f t="shared" si="5"/>
        <v>3251.9354235376227</v>
      </c>
      <c r="K29" s="71">
        <f t="shared" si="10"/>
        <v>105</v>
      </c>
      <c r="L29" s="80">
        <f t="shared" si="6"/>
        <v>3173.9354235376227</v>
      </c>
      <c r="M29" s="184">
        <f>[1]DSM!T65</f>
        <v>102.87954727583828</v>
      </c>
      <c r="N29" s="44">
        <f t="shared" si="7"/>
        <v>3071.0558762617843</v>
      </c>
      <c r="P29" s="43">
        <f t="shared" si="11"/>
        <v>2043</v>
      </c>
      <c r="Q29" s="61">
        <v>3023.8423914484506</v>
      </c>
      <c r="R29" s="44">
        <f t="shared" si="1"/>
        <v>3278.9354235376227</v>
      </c>
      <c r="S29" s="68">
        <v>3341.9685516164445</v>
      </c>
      <c r="T29" s="65">
        <f t="shared" si="2"/>
        <v>2815.9628441726122</v>
      </c>
      <c r="U29" s="44">
        <f t="shared" si="3"/>
        <v>3071.0558762617843</v>
      </c>
      <c r="V29" s="61">
        <f t="shared" si="4"/>
        <v>3134.0890043406062</v>
      </c>
    </row>
    <row r="30" spans="1:23">
      <c r="A30" s="43">
        <f t="shared" si="8"/>
        <v>2044</v>
      </c>
      <c r="B30" s="61">
        <f>[2]Summer_Forecast!AC41</f>
        <v>2947.0597807536969</v>
      </c>
      <c r="C30" s="61">
        <v>0</v>
      </c>
      <c r="D30" s="61">
        <f>[2]Summer_Forecast!AE41</f>
        <v>78.86881843213385</v>
      </c>
      <c r="E30" s="171">
        <f>+'[3]PEV Daily Curve'!AF70</f>
        <v>157.77220310981838</v>
      </c>
      <c r="F30" s="182">
        <f>[1]ELE!T66</f>
        <v>51.163806466621253</v>
      </c>
      <c r="G30" s="61">
        <f>[2]Summer_Forecast!AI41</f>
        <v>82.903689477383111</v>
      </c>
      <c r="H30" s="77">
        <f t="shared" si="0"/>
        <v>3317.7682982396536</v>
      </c>
      <c r="I30" s="71">
        <f t="shared" si="9"/>
        <v>27</v>
      </c>
      <c r="J30" s="74">
        <f t="shared" si="5"/>
        <v>3290.7682982396536</v>
      </c>
      <c r="K30" s="71">
        <f t="shared" si="10"/>
        <v>105</v>
      </c>
      <c r="L30" s="80">
        <f t="shared" si="6"/>
        <v>3212.7682982396536</v>
      </c>
      <c r="M30" s="184">
        <f>[1]DSM!T66</f>
        <v>107.22852487629423</v>
      </c>
      <c r="N30" s="44">
        <f t="shared" si="7"/>
        <v>3105.5397733633595</v>
      </c>
      <c r="P30" s="43">
        <f t="shared" si="11"/>
        <v>2044</v>
      </c>
      <c r="Q30" s="61">
        <v>3054.7357605630145</v>
      </c>
      <c r="R30" s="44">
        <f t="shared" si="1"/>
        <v>3317.7682982396536</v>
      </c>
      <c r="S30" s="68">
        <v>3376.3222166865608</v>
      </c>
      <c r="T30" s="65">
        <f t="shared" si="2"/>
        <v>2842.5072356867204</v>
      </c>
      <c r="U30" s="44">
        <f t="shared" si="3"/>
        <v>3105.5397733633595</v>
      </c>
      <c r="V30" s="61">
        <f t="shared" si="4"/>
        <v>3164.0936918102666</v>
      </c>
    </row>
    <row r="31" spans="1:23">
      <c r="A31" s="43">
        <f t="shared" si="8"/>
        <v>2045</v>
      </c>
      <c r="B31" s="61">
        <f>[2]Summer_Forecast!AC42</f>
        <v>2973.5699838737264</v>
      </c>
      <c r="C31" s="61">
        <v>0</v>
      </c>
      <c r="D31" s="61">
        <f>[2]Summer_Forecast!AE42</f>
        <v>78.86881843213385</v>
      </c>
      <c r="E31" s="171">
        <f>+'[3]PEV Daily Curve'!AF71</f>
        <v>172.13521277495005</v>
      </c>
      <c r="F31" s="182">
        <f>[1]ELE!T67</f>
        <v>51.574753437036328</v>
      </c>
      <c r="G31" s="61">
        <f>[2]Summer_Forecast!AI42</f>
        <v>83.017838149759612</v>
      </c>
      <c r="H31" s="77">
        <f t="shared" si="0"/>
        <v>3359.1666066676062</v>
      </c>
      <c r="I31" s="71">
        <f t="shared" si="9"/>
        <v>27</v>
      </c>
      <c r="J31" s="74">
        <f t="shared" si="5"/>
        <v>3332.1666066676062</v>
      </c>
      <c r="K31" s="71">
        <f t="shared" si="10"/>
        <v>105</v>
      </c>
      <c r="L31" s="80">
        <f t="shared" si="6"/>
        <v>3254.1666066676062</v>
      </c>
      <c r="M31" s="184">
        <f>[1]DSM!T67</f>
        <v>111.62246481026627</v>
      </c>
      <c r="N31" s="44">
        <f t="shared" si="7"/>
        <v>3142.54414185734</v>
      </c>
      <c r="P31" s="43">
        <f t="shared" si="11"/>
        <v>2045</v>
      </c>
      <c r="Q31" s="61">
        <v>3087.6744933557625</v>
      </c>
      <c r="R31" s="44">
        <f t="shared" si="1"/>
        <v>3359.1666066676062</v>
      </c>
      <c r="S31" s="68">
        <v>3412.9447477004201</v>
      </c>
      <c r="T31" s="65">
        <f t="shared" si="2"/>
        <v>2871.0520285454963</v>
      </c>
      <c r="U31" s="44">
        <f t="shared" si="3"/>
        <v>3142.54414185734</v>
      </c>
      <c r="V31" s="61">
        <f t="shared" si="4"/>
        <v>3196.3222828901539</v>
      </c>
    </row>
    <row r="32" spans="1:23">
      <c r="A32" s="43">
        <f t="shared" si="8"/>
        <v>2046</v>
      </c>
      <c r="B32" s="61">
        <f>[2]Summer_Forecast!AC43</f>
        <v>3001.3233443993213</v>
      </c>
      <c r="C32" s="61">
        <v>0</v>
      </c>
      <c r="D32" s="61">
        <f>[2]Summer_Forecast!AE43</f>
        <v>78.86881843213385</v>
      </c>
      <c r="E32" s="171">
        <f>+'[3]PEV Daily Curve'!AF72</f>
        <v>187.4180899638626</v>
      </c>
      <c r="F32" s="182">
        <f>[1]ELE!T68</f>
        <v>51.433320373808471</v>
      </c>
      <c r="G32" s="61">
        <f>[2]Summer_Forecast!AI43</f>
        <v>83.098760835774655</v>
      </c>
      <c r="H32" s="77">
        <f t="shared" si="0"/>
        <v>3402.1423340049009</v>
      </c>
      <c r="I32" s="71">
        <f t="shared" si="9"/>
        <v>27</v>
      </c>
      <c r="J32" s="74">
        <f t="shared" si="5"/>
        <v>3375.1423340049009</v>
      </c>
      <c r="K32" s="71">
        <f t="shared" si="10"/>
        <v>105</v>
      </c>
      <c r="L32" s="80">
        <f t="shared" si="6"/>
        <v>3297.1423340049009</v>
      </c>
      <c r="M32" s="184">
        <f>[1]DSM!T68</f>
        <v>115.4549618182491</v>
      </c>
      <c r="N32" s="44">
        <f t="shared" si="7"/>
        <v>3181.6873721866518</v>
      </c>
      <c r="P32" s="43">
        <f t="shared" si="11"/>
        <v>2046</v>
      </c>
      <c r="Q32" s="61">
        <v>3122.2652911646192</v>
      </c>
      <c r="R32" s="44">
        <f t="shared" si="1"/>
        <v>3402.1423340049009</v>
      </c>
      <c r="S32" s="68">
        <v>3451.3752461095373</v>
      </c>
      <c r="T32" s="65">
        <f t="shared" si="2"/>
        <v>2901.8103293463701</v>
      </c>
      <c r="U32" s="44">
        <f t="shared" si="3"/>
        <v>3181.6873721866518</v>
      </c>
      <c r="V32" s="61">
        <f t="shared" si="4"/>
        <v>3230.9202842912882</v>
      </c>
      <c r="W32" s="160"/>
    </row>
    <row r="33" spans="1:22" ht="15.75" thickBot="1">
      <c r="A33" s="43">
        <f t="shared" si="8"/>
        <v>2047</v>
      </c>
      <c r="B33" s="61">
        <f>[2]Summer_Forecast!AC44</f>
        <v>3030.5310902679948</v>
      </c>
      <c r="C33" s="61">
        <v>0</v>
      </c>
      <c r="D33" s="61">
        <f>[2]Summer_Forecast!AE44</f>
        <v>78.86881843213385</v>
      </c>
      <c r="E33" s="171">
        <f>+'[3]PEV Daily Curve'!AF73</f>
        <v>203.67478610684358</v>
      </c>
      <c r="F33" s="182">
        <f>[1]ELE!T69</f>
        <v>35.982593138116897</v>
      </c>
      <c r="G33" s="61">
        <f>[2]Summer_Forecast!AI44</f>
        <v>83.139311345508418</v>
      </c>
      <c r="H33" s="77">
        <f t="shared" si="0"/>
        <v>3432.1965992905975</v>
      </c>
      <c r="I33" s="71">
        <f t="shared" si="9"/>
        <v>27</v>
      </c>
      <c r="J33" s="74">
        <f t="shared" si="5"/>
        <v>3405.1965992905975</v>
      </c>
      <c r="K33" s="72">
        <f t="shared" si="10"/>
        <v>105</v>
      </c>
      <c r="L33" s="81">
        <f t="shared" si="6"/>
        <v>3327.1965992905975</v>
      </c>
      <c r="M33" s="184">
        <f>[1]DSM!T69</f>
        <v>100.16648487386254</v>
      </c>
      <c r="N33" s="44">
        <f t="shared" si="7"/>
        <v>3227.0301144167352</v>
      </c>
      <c r="P33" s="43">
        <f t="shared" si="11"/>
        <v>2047</v>
      </c>
      <c r="Q33" s="61">
        <v>3157.6341216009837</v>
      </c>
      <c r="R33" s="44">
        <f t="shared" si="1"/>
        <v>3432.1965992905975</v>
      </c>
      <c r="S33" s="68">
        <v>3490.777129582917</v>
      </c>
      <c r="T33" s="65">
        <f t="shared" si="2"/>
        <v>2952.4676367271213</v>
      </c>
      <c r="U33" s="44">
        <f t="shared" si="3"/>
        <v>3227.0301144167352</v>
      </c>
      <c r="V33" s="61">
        <f t="shared" si="4"/>
        <v>3285.6106447090547</v>
      </c>
    </row>
    <row r="35" spans="1:22">
      <c r="A35" s="157" t="s">
        <v>92</v>
      </c>
    </row>
    <row r="36" spans="1:22">
      <c r="A36" t="s">
        <v>104</v>
      </c>
    </row>
    <row r="37" spans="1:22">
      <c r="A37" t="s">
        <v>105</v>
      </c>
    </row>
  </sheetData>
  <mergeCells count="10">
    <mergeCell ref="Q1:V1"/>
    <mergeCell ref="P2:P3"/>
    <mergeCell ref="Q2:S2"/>
    <mergeCell ref="T2:V2"/>
    <mergeCell ref="A2:A3"/>
    <mergeCell ref="I2:J2"/>
    <mergeCell ref="K2:L2"/>
    <mergeCell ref="M2:N2"/>
    <mergeCell ref="B1:N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/>
  </sheetViews>
  <sheetFormatPr defaultRowHeight="15"/>
  <cols>
    <col min="2" max="2" width="9.140625" style="37"/>
    <col min="14" max="14" width="2.7109375" style="92" customWidth="1"/>
    <col min="15" max="15" width="9.140625" style="37"/>
  </cols>
  <sheetData>
    <row r="1" spans="1:16">
      <c r="A1" s="113" t="s">
        <v>63</v>
      </c>
    </row>
    <row r="3" spans="1:16">
      <c r="A3" s="237" t="s">
        <v>22</v>
      </c>
      <c r="B3" s="238" t="s">
        <v>60</v>
      </c>
      <c r="C3" s="233" t="s">
        <v>52</v>
      </c>
      <c r="D3" s="233"/>
      <c r="E3" s="233"/>
      <c r="F3" s="234"/>
      <c r="G3" s="232" t="s">
        <v>53</v>
      </c>
      <c r="H3" s="233"/>
      <c r="I3" s="233"/>
      <c r="J3" s="234"/>
      <c r="K3" s="236" t="s">
        <v>37</v>
      </c>
      <c r="L3" s="233"/>
      <c r="M3" s="233"/>
      <c r="N3" s="91"/>
    </row>
    <row r="4" spans="1:16">
      <c r="A4" s="237"/>
      <c r="B4" s="238"/>
      <c r="C4" s="42" t="s">
        <v>54</v>
      </c>
      <c r="D4" s="42" t="s">
        <v>55</v>
      </c>
      <c r="E4" s="42" t="s">
        <v>56</v>
      </c>
      <c r="F4" s="100" t="s">
        <v>57</v>
      </c>
      <c r="G4" s="104" t="s">
        <v>54</v>
      </c>
      <c r="H4" s="42" t="s">
        <v>55</v>
      </c>
      <c r="I4" s="42" t="s">
        <v>56</v>
      </c>
      <c r="J4" s="100" t="s">
        <v>57</v>
      </c>
      <c r="K4" s="96" t="s">
        <v>54</v>
      </c>
      <c r="L4" s="42" t="s">
        <v>55</v>
      </c>
      <c r="M4" s="42" t="s">
        <v>59</v>
      </c>
    </row>
    <row r="5" spans="1:16">
      <c r="A5" s="237"/>
      <c r="B5" s="42">
        <v>2013</v>
      </c>
      <c r="C5" s="52">
        <v>64.24879399999999</v>
      </c>
      <c r="D5" s="52">
        <v>151.98091239999994</v>
      </c>
      <c r="E5" s="52">
        <v>93.667717737500013</v>
      </c>
      <c r="F5" s="101">
        <v>81.047668899999991</v>
      </c>
      <c r="G5" s="105">
        <v>60.282330999999999</v>
      </c>
      <c r="H5" s="52">
        <v>86.020442500000001</v>
      </c>
      <c r="I5" s="52">
        <v>74.544937558333345</v>
      </c>
      <c r="J5" s="101">
        <v>74.382358599999989</v>
      </c>
      <c r="K5" s="97">
        <f>+C5-G5</f>
        <v>3.9664629999999903</v>
      </c>
      <c r="L5" s="97">
        <f>+D5-H5</f>
        <v>65.960469899999936</v>
      </c>
      <c r="M5" s="52">
        <f>+L5-K5</f>
        <v>61.994006899999945</v>
      </c>
      <c r="N5" s="90"/>
    </row>
    <row r="6" spans="1:16">
      <c r="A6" s="237"/>
      <c r="B6" s="42">
        <f>+B5+1</f>
        <v>2014</v>
      </c>
      <c r="C6" s="52">
        <v>51.7104687</v>
      </c>
      <c r="D6" s="52">
        <v>126.33634729999999</v>
      </c>
      <c r="E6" s="52">
        <v>87.484682499999963</v>
      </c>
      <c r="F6" s="101">
        <v>68.659128699999997</v>
      </c>
      <c r="G6" s="105">
        <v>51.522184699999997</v>
      </c>
      <c r="H6" s="52">
        <v>80.988694699999954</v>
      </c>
      <c r="I6" s="52">
        <v>67.606593062500011</v>
      </c>
      <c r="J6" s="101">
        <v>68.309342699999988</v>
      </c>
      <c r="K6" s="97">
        <f t="shared" ref="K6:K8" si="0">+C6-G6</f>
        <v>0.188284000000003</v>
      </c>
      <c r="L6" s="97">
        <f t="shared" ref="L6:L8" si="1">+D6-H6</f>
        <v>45.347652600000032</v>
      </c>
      <c r="M6" s="52">
        <f t="shared" ref="M6:M8" si="2">+L6-K6</f>
        <v>45.159368600000029</v>
      </c>
      <c r="N6" s="90"/>
    </row>
    <row r="7" spans="1:16">
      <c r="A7" s="237"/>
      <c r="B7" s="42">
        <f t="shared" ref="B7:B9" si="3">+B6+1</f>
        <v>2015</v>
      </c>
      <c r="C7" s="52">
        <v>88.702707599999997</v>
      </c>
      <c r="D7" s="52">
        <v>160.49676450000001</v>
      </c>
      <c r="E7" s="52">
        <v>118.74035680416667</v>
      </c>
      <c r="F7" s="101">
        <v>91</v>
      </c>
      <c r="G7" s="105">
        <v>69.906321499999976</v>
      </c>
      <c r="H7" s="52">
        <v>92.300853900000007</v>
      </c>
      <c r="I7" s="52">
        <v>80.882189279166667</v>
      </c>
      <c r="J7" s="101">
        <v>79</v>
      </c>
      <c r="K7" s="97">
        <f>+C7-G7</f>
        <v>18.796386100000021</v>
      </c>
      <c r="L7" s="97">
        <f>+D7-H7</f>
        <v>68.195910600000005</v>
      </c>
      <c r="M7" s="52">
        <f>+L7-K7</f>
        <v>49.399524499999984</v>
      </c>
      <c r="N7" s="90"/>
    </row>
    <row r="8" spans="1:16">
      <c r="A8" s="237"/>
      <c r="B8" s="42">
        <f t="shared" si="3"/>
        <v>2016</v>
      </c>
      <c r="C8" s="52">
        <v>75.112194900000006</v>
      </c>
      <c r="D8" s="52">
        <v>113.15518410000001</v>
      </c>
      <c r="E8" s="52">
        <v>103.74597827916666</v>
      </c>
      <c r="F8" s="101">
        <v>103.52788340000001</v>
      </c>
      <c r="G8" s="105">
        <v>48.313346000000003</v>
      </c>
      <c r="H8" s="52">
        <v>55.623114600000022</v>
      </c>
      <c r="I8" s="52">
        <v>52.648731750000003</v>
      </c>
      <c r="J8" s="101">
        <v>53.522548100000009</v>
      </c>
      <c r="K8" s="97">
        <f t="shared" si="0"/>
        <v>26.798848900000003</v>
      </c>
      <c r="L8" s="97">
        <f t="shared" si="1"/>
        <v>57.532069499999992</v>
      </c>
      <c r="M8" s="52">
        <f t="shared" si="2"/>
        <v>30.733220599999989</v>
      </c>
      <c r="N8" s="90"/>
    </row>
    <row r="9" spans="1:16" ht="15.75" thickBot="1">
      <c r="A9" s="237"/>
      <c r="B9" s="94">
        <f t="shared" si="3"/>
        <v>2017</v>
      </c>
      <c r="C9" s="95">
        <v>68.145334500000004</v>
      </c>
      <c r="D9" s="95">
        <v>127.13660749999997</v>
      </c>
      <c r="E9" s="95">
        <v>84.369288537500012</v>
      </c>
      <c r="F9" s="102">
        <v>77.521045799999982</v>
      </c>
      <c r="G9" s="106">
        <v>54.774917199999983</v>
      </c>
      <c r="H9" s="95">
        <v>76.984466799999979</v>
      </c>
      <c r="I9" s="95">
        <v>65.706503850000004</v>
      </c>
      <c r="J9" s="102">
        <v>65.588442399999991</v>
      </c>
      <c r="K9" s="98">
        <f t="shared" ref="K9" si="4">+C9-G9</f>
        <v>13.370417300000021</v>
      </c>
      <c r="L9" s="95">
        <f t="shared" ref="L9" si="5">+D9-H9</f>
        <v>50.15214069999999</v>
      </c>
      <c r="M9" s="95">
        <f t="shared" ref="M9" si="6">+L9-K9</f>
        <v>36.781723399999969</v>
      </c>
      <c r="N9" s="90"/>
    </row>
    <row r="10" spans="1:16" ht="16.5" thickTop="1" thickBot="1">
      <c r="A10" s="237"/>
      <c r="B10" s="48" t="s">
        <v>58</v>
      </c>
      <c r="C10" s="50">
        <f>AVERAGE(C5:C9)</f>
        <v>69.583899939999995</v>
      </c>
      <c r="D10" s="50">
        <f t="shared" ref="D10" si="7">AVERAGE(D5:D9)</f>
        <v>135.82116316</v>
      </c>
      <c r="E10" s="50">
        <f>AVERAGE(E5:E9)</f>
        <v>97.601604771666672</v>
      </c>
      <c r="F10" s="103">
        <f t="shared" ref="F10" si="8">AVERAGE(F5:F9)</f>
        <v>84.351145360000004</v>
      </c>
      <c r="G10" s="111">
        <f t="shared" ref="G10" si="9">AVERAGE(G5:G9)</f>
        <v>56.959820079999986</v>
      </c>
      <c r="H10" s="50">
        <f>AVERAGE(H5:H9)</f>
        <v>78.383514499999976</v>
      </c>
      <c r="I10" s="50">
        <f>AVERAGE(I5:I9)</f>
        <v>68.277791100000002</v>
      </c>
      <c r="J10" s="103">
        <f>AVERAGE(J5:J9)</f>
        <v>68.16053835999999</v>
      </c>
      <c r="K10" s="99">
        <f>AVERAGE(K5:K9)</f>
        <v>12.624079860000007</v>
      </c>
      <c r="L10" s="50">
        <f>AVERAGE(L5:L9)</f>
        <v>57.437648659999994</v>
      </c>
      <c r="M10" s="93">
        <f>+L10-K10</f>
        <v>44.813568799999985</v>
      </c>
      <c r="N10" s="90"/>
      <c r="O10" s="112">
        <f>ROUND(G10+M10,0)</f>
        <v>102</v>
      </c>
      <c r="P10" s="113" t="s">
        <v>61</v>
      </c>
    </row>
    <row r="12" spans="1:16">
      <c r="A12" s="237" t="s">
        <v>25</v>
      </c>
      <c r="B12" s="238" t="s">
        <v>60</v>
      </c>
      <c r="C12" s="233" t="s">
        <v>52</v>
      </c>
      <c r="D12" s="233"/>
      <c r="E12" s="233"/>
      <c r="F12" s="235"/>
      <c r="G12" s="232" t="s">
        <v>53</v>
      </c>
      <c r="H12" s="233"/>
      <c r="I12" s="233"/>
      <c r="J12" s="234"/>
      <c r="K12" s="236" t="s">
        <v>37</v>
      </c>
      <c r="L12" s="233"/>
      <c r="M12" s="233"/>
      <c r="N12" s="91"/>
    </row>
    <row r="13" spans="1:16">
      <c r="A13" s="237"/>
      <c r="B13" s="238"/>
      <c r="C13" s="42" t="s">
        <v>54</v>
      </c>
      <c r="D13" s="42" t="s">
        <v>55</v>
      </c>
      <c r="E13" s="42" t="s">
        <v>56</v>
      </c>
      <c r="F13" s="107" t="s">
        <v>57</v>
      </c>
      <c r="G13" s="104" t="s">
        <v>54</v>
      </c>
      <c r="H13" s="42" t="s">
        <v>55</v>
      </c>
      <c r="I13" s="42" t="s">
        <v>56</v>
      </c>
      <c r="J13" s="100" t="s">
        <v>57</v>
      </c>
      <c r="K13" s="96" t="s">
        <v>54</v>
      </c>
      <c r="L13" s="42" t="s">
        <v>55</v>
      </c>
      <c r="M13" s="42" t="s">
        <v>59</v>
      </c>
      <c r="N13" s="91"/>
    </row>
    <row r="14" spans="1:16">
      <c r="A14" s="237"/>
      <c r="B14" s="42">
        <f>+B5</f>
        <v>2013</v>
      </c>
      <c r="C14" s="52">
        <v>85.641000000000005</v>
      </c>
      <c r="D14" s="52">
        <v>169.43074999999999</v>
      </c>
      <c r="E14" s="52">
        <v>127.68991666666663</v>
      </c>
      <c r="F14" s="108">
        <v>142.50675000000001</v>
      </c>
      <c r="G14" s="105">
        <v>79.73875000000001</v>
      </c>
      <c r="H14" s="52">
        <v>100.8295</v>
      </c>
      <c r="I14" s="52">
        <v>90.821937499999962</v>
      </c>
      <c r="J14" s="101">
        <v>93.63300000000001</v>
      </c>
      <c r="K14" s="97">
        <f>+C14-G14</f>
        <v>5.9022499999999951</v>
      </c>
      <c r="L14" s="97">
        <f>+D14-H14</f>
        <v>68.601249999999993</v>
      </c>
      <c r="M14" s="52">
        <f>+L14-K14</f>
        <v>62.698999999999998</v>
      </c>
      <c r="N14" s="90"/>
    </row>
    <row r="15" spans="1:16">
      <c r="A15" s="237"/>
      <c r="B15" s="42">
        <f t="shared" ref="B15:B18" si="10">+B6</f>
        <v>2014</v>
      </c>
      <c r="C15" s="52">
        <v>100.1927134</v>
      </c>
      <c r="D15" s="52">
        <v>154.64696060000003</v>
      </c>
      <c r="E15" s="52">
        <v>128.0125179166667</v>
      </c>
      <c r="F15" s="108">
        <v>141.97907109999997</v>
      </c>
      <c r="G15" s="105">
        <v>58.828522200000002</v>
      </c>
      <c r="H15" s="52">
        <v>87.003945600000023</v>
      </c>
      <c r="I15" s="52">
        <v>74.199414520833358</v>
      </c>
      <c r="J15" s="101">
        <v>78.595740599999971</v>
      </c>
      <c r="K15" s="97">
        <f t="shared" ref="K15:K17" si="11">+C15-G15</f>
        <v>41.3641912</v>
      </c>
      <c r="L15" s="97">
        <f t="shared" ref="L15:L17" si="12">+D15-H15</f>
        <v>67.643015000000005</v>
      </c>
      <c r="M15" s="52">
        <f t="shared" ref="M15:M17" si="13">+L15-K15</f>
        <v>26.278823800000005</v>
      </c>
      <c r="N15" s="90"/>
    </row>
    <row r="16" spans="1:16">
      <c r="A16" s="237"/>
      <c r="B16" s="42">
        <f t="shared" si="10"/>
        <v>2015</v>
      </c>
      <c r="C16" s="52">
        <v>124.23496100000003</v>
      </c>
      <c r="D16" s="52">
        <v>154.32859640000007</v>
      </c>
      <c r="E16" s="52">
        <v>139.41726625416666</v>
      </c>
      <c r="F16" s="108">
        <v>148</v>
      </c>
      <c r="G16" s="105">
        <v>70.92901049999999</v>
      </c>
      <c r="H16" s="52">
        <v>97.915887099999992</v>
      </c>
      <c r="I16" s="52">
        <v>85.998550366666677</v>
      </c>
      <c r="J16" s="101">
        <v>88</v>
      </c>
      <c r="K16" s="97">
        <f t="shared" si="11"/>
        <v>53.305950500000037</v>
      </c>
      <c r="L16" s="97">
        <f t="shared" si="12"/>
        <v>56.412709300000074</v>
      </c>
      <c r="M16" s="52">
        <f t="shared" si="13"/>
        <v>3.106758800000037</v>
      </c>
      <c r="N16" s="90"/>
    </row>
    <row r="17" spans="1:16">
      <c r="A17" s="237"/>
      <c r="B17" s="42">
        <f t="shared" si="10"/>
        <v>2016</v>
      </c>
      <c r="C17" s="52">
        <v>100.42614619999999</v>
      </c>
      <c r="D17" s="52">
        <v>145.89028999999999</v>
      </c>
      <c r="E17" s="52">
        <v>127.94653536666665</v>
      </c>
      <c r="F17" s="108">
        <v>145.89028999999999</v>
      </c>
      <c r="G17" s="105">
        <v>78.427610500000014</v>
      </c>
      <c r="H17" s="52">
        <v>90.335904000000014</v>
      </c>
      <c r="I17" s="52">
        <v>84.251025533333333</v>
      </c>
      <c r="J17" s="101">
        <v>86.297915200000006</v>
      </c>
      <c r="K17" s="97">
        <f t="shared" si="11"/>
        <v>21.998535699999977</v>
      </c>
      <c r="L17" s="97">
        <f t="shared" si="12"/>
        <v>55.55438599999998</v>
      </c>
      <c r="M17" s="52">
        <f t="shared" si="13"/>
        <v>33.555850300000003</v>
      </c>
      <c r="N17" s="90"/>
    </row>
    <row r="18" spans="1:16" ht="15.75" thickBot="1">
      <c r="A18" s="237"/>
      <c r="B18" s="94">
        <f t="shared" si="10"/>
        <v>2017</v>
      </c>
      <c r="C18" s="95">
        <v>114.13287310000001</v>
      </c>
      <c r="D18" s="95">
        <v>149.85327359999999</v>
      </c>
      <c r="E18" s="95">
        <v>137.35470558750001</v>
      </c>
      <c r="F18" s="109">
        <v>142.51886630000001</v>
      </c>
      <c r="G18" s="106">
        <v>86.289147400000004</v>
      </c>
      <c r="H18" s="95">
        <v>98.784021600000003</v>
      </c>
      <c r="I18" s="95">
        <v>93.158619470833344</v>
      </c>
      <c r="J18" s="102">
        <v>96.315240699999961</v>
      </c>
      <c r="K18" s="98">
        <f t="shared" ref="K18" si="14">+C18-G18</f>
        <v>27.843725700000007</v>
      </c>
      <c r="L18" s="95">
        <f t="shared" ref="L18" si="15">+D18-H18</f>
        <v>51.069251999999992</v>
      </c>
      <c r="M18" s="95">
        <f t="shared" ref="M18" si="16">+L18-K18</f>
        <v>23.225526299999984</v>
      </c>
      <c r="N18" s="90"/>
    </row>
    <row r="19" spans="1:16" ht="16.5" thickTop="1" thickBot="1">
      <c r="A19" s="237"/>
      <c r="B19" s="48" t="s">
        <v>58</v>
      </c>
      <c r="C19" s="50">
        <f t="shared" ref="C19:D19" si="17">AVERAGE(C14:C18)</f>
        <v>104.92553874000002</v>
      </c>
      <c r="D19" s="50">
        <f t="shared" si="17"/>
        <v>154.82997412</v>
      </c>
      <c r="E19" s="50">
        <f>AVERAGE(E14:E18)</f>
        <v>132.08418835833334</v>
      </c>
      <c r="F19" s="110">
        <f t="shared" ref="F19" si="18">AVERAGE(F14:F18)</f>
        <v>144.17899547999997</v>
      </c>
      <c r="G19" s="111">
        <f t="shared" ref="G19" si="19">AVERAGE(G14:G18)</f>
        <v>74.842608119999994</v>
      </c>
      <c r="H19" s="50">
        <f>AVERAGE(H14:H18)</f>
        <v>94.973851660000008</v>
      </c>
      <c r="I19" s="50">
        <f>AVERAGE(I14:I18)</f>
        <v>85.685909478333343</v>
      </c>
      <c r="J19" s="103">
        <f>AVERAGE(J14:J18)</f>
        <v>88.568379299999975</v>
      </c>
      <c r="K19" s="99">
        <f>AVERAGE(K14:K18)</f>
        <v>30.082930620000003</v>
      </c>
      <c r="L19" s="50">
        <f t="shared" ref="L19" si="20">AVERAGE(L14:L18)</f>
        <v>59.856122460000009</v>
      </c>
      <c r="M19" s="93">
        <f>+L19-K19</f>
        <v>29.773191840000006</v>
      </c>
      <c r="N19" s="90"/>
      <c r="O19" s="112">
        <f>ROUND(G19+M19,0)</f>
        <v>105</v>
      </c>
      <c r="P19" s="113" t="s">
        <v>62</v>
      </c>
    </row>
  </sheetData>
  <mergeCells count="10">
    <mergeCell ref="A3:A10"/>
    <mergeCell ref="A12:A19"/>
    <mergeCell ref="B12:B13"/>
    <mergeCell ref="B3:B4"/>
    <mergeCell ref="C3:F3"/>
    <mergeCell ref="G3:J3"/>
    <mergeCell ref="C12:F12"/>
    <mergeCell ref="G12:J12"/>
    <mergeCell ref="K12:M12"/>
    <mergeCell ref="K3:M3"/>
  </mergeCells>
  <pageMargins left="0.7" right="0.7" top="0.75" bottom="0.75" header="0.3" footer="0.3"/>
  <pageSetup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zoomScale="80" zoomScaleNormal="80" workbookViewId="0">
      <selection sqref="A1:A2"/>
    </sheetView>
  </sheetViews>
  <sheetFormatPr defaultRowHeight="15"/>
  <cols>
    <col min="2" max="14" width="10.7109375" customWidth="1"/>
    <col min="15" max="15" width="9.140625" customWidth="1"/>
    <col min="16" max="16" width="0" hidden="1" customWidth="1"/>
    <col min="17" max="29" width="10.7109375" hidden="1" customWidth="1"/>
  </cols>
  <sheetData>
    <row r="1" spans="1:29">
      <c r="A1" s="240" t="s">
        <v>60</v>
      </c>
      <c r="B1" s="239" t="s">
        <v>76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37"/>
      <c r="P1" s="242" t="s">
        <v>60</v>
      </c>
      <c r="Q1" s="219" t="s">
        <v>91</v>
      </c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>
      <c r="A2" s="241"/>
      <c r="B2" s="117" t="s">
        <v>64</v>
      </c>
      <c r="C2" s="117" t="s">
        <v>65</v>
      </c>
      <c r="D2" s="117" t="s">
        <v>66</v>
      </c>
      <c r="E2" s="117" t="s">
        <v>67</v>
      </c>
      <c r="F2" s="117" t="s">
        <v>68</v>
      </c>
      <c r="G2" s="117" t="s">
        <v>69</v>
      </c>
      <c r="H2" s="117" t="s">
        <v>70</v>
      </c>
      <c r="I2" s="117" t="s">
        <v>71</v>
      </c>
      <c r="J2" s="117" t="s">
        <v>72</v>
      </c>
      <c r="K2" s="117" t="s">
        <v>73</v>
      </c>
      <c r="L2" s="117" t="s">
        <v>74</v>
      </c>
      <c r="M2" s="117" t="s">
        <v>75</v>
      </c>
      <c r="N2" s="117" t="s">
        <v>10</v>
      </c>
      <c r="P2" s="243"/>
      <c r="Q2" s="121" t="s">
        <v>64</v>
      </c>
      <c r="R2" s="121" t="s">
        <v>65</v>
      </c>
      <c r="S2" s="121" t="s">
        <v>66</v>
      </c>
      <c r="T2" s="121" t="s">
        <v>67</v>
      </c>
      <c r="U2" s="121" t="s">
        <v>68</v>
      </c>
      <c r="V2" s="121" t="s">
        <v>69</v>
      </c>
      <c r="W2" s="121" t="s">
        <v>70</v>
      </c>
      <c r="X2" s="121" t="s">
        <v>71</v>
      </c>
      <c r="Y2" s="121" t="s">
        <v>72</v>
      </c>
      <c r="Z2" s="121" t="s">
        <v>73</v>
      </c>
      <c r="AA2" s="121" t="s">
        <v>74</v>
      </c>
      <c r="AB2" s="121" t="s">
        <v>75</v>
      </c>
      <c r="AC2" s="121" t="s">
        <v>10</v>
      </c>
    </row>
    <row r="3" spans="1:29">
      <c r="A3" s="117">
        <v>2018</v>
      </c>
      <c r="B3" s="115">
        <v>963931.53112962947</v>
      </c>
      <c r="C3" s="115">
        <v>882333.09217927733</v>
      </c>
      <c r="D3" s="115">
        <v>947470.19268310093</v>
      </c>
      <c r="E3" s="115">
        <v>1019211.3750444725</v>
      </c>
      <c r="F3" s="115">
        <v>885036.29276839341</v>
      </c>
      <c r="G3" s="115">
        <v>896263.02354807884</v>
      </c>
      <c r="H3" s="115">
        <v>890113.04870268109</v>
      </c>
      <c r="I3" s="115">
        <v>1034769.1346100077</v>
      </c>
      <c r="J3" s="115">
        <v>1154360.4877406587</v>
      </c>
      <c r="K3" s="115">
        <v>1254077.6363019687</v>
      </c>
      <c r="L3" s="115">
        <v>1229107.0932595516</v>
      </c>
      <c r="M3" s="115">
        <v>1091820.3572995565</v>
      </c>
      <c r="N3" s="115">
        <f>SUM(B3:M3)</f>
        <v>12248493.265267378</v>
      </c>
      <c r="O3" s="114"/>
      <c r="P3" s="121">
        <f>A3</f>
        <v>2018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>
        <f>SUM(Q3:AB3)</f>
        <v>0</v>
      </c>
    </row>
    <row r="4" spans="1:29">
      <c r="A4" s="118">
        <f>+A3+1</f>
        <v>2019</v>
      </c>
      <c r="B4" s="140">
        <v>963298.34128867509</v>
      </c>
      <c r="C4" s="140">
        <v>882413.25056605798</v>
      </c>
      <c r="D4" s="140">
        <v>946708.78022856626</v>
      </c>
      <c r="E4" s="140">
        <v>1028823.3735412991</v>
      </c>
      <c r="F4" s="140">
        <v>893407.57138883998</v>
      </c>
      <c r="G4" s="140">
        <v>904721.9847472253</v>
      </c>
      <c r="H4" s="140">
        <v>898555.05914610229</v>
      </c>
      <c r="I4" s="140">
        <v>1044583.5980751216</v>
      </c>
      <c r="J4" s="140">
        <v>1165288.5595509645</v>
      </c>
      <c r="K4" s="140">
        <v>1265975.6933598563</v>
      </c>
      <c r="L4" s="140">
        <v>1240762.8578095909</v>
      </c>
      <c r="M4" s="140">
        <v>1102179.8699429284</v>
      </c>
      <c r="N4" s="140">
        <f t="shared" ref="N4:N32" si="0">SUM(B4:M4)</f>
        <v>12336718.939645227</v>
      </c>
      <c r="O4" s="114"/>
      <c r="P4" s="149">
        <f>+P3+1</f>
        <v>2019</v>
      </c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>
        <f>SUM(Q4:AB4)</f>
        <v>0</v>
      </c>
    </row>
    <row r="5" spans="1:29">
      <c r="A5" s="118">
        <f t="shared" ref="A5:A33" si="1">+A4+1</f>
        <v>2020</v>
      </c>
      <c r="B5" s="140">
        <v>968552.0746473358</v>
      </c>
      <c r="C5" s="140">
        <v>887255.40782625566</v>
      </c>
      <c r="D5" s="140">
        <v>951899.12654922821</v>
      </c>
      <c r="E5" s="140">
        <v>1034511.830349574</v>
      </c>
      <c r="F5" s="140">
        <v>898364.84188756894</v>
      </c>
      <c r="G5" s="140">
        <v>909707.82267583464</v>
      </c>
      <c r="H5" s="140">
        <v>903518.53020229354</v>
      </c>
      <c r="I5" s="140">
        <v>1050360.68070066</v>
      </c>
      <c r="J5" s="140">
        <v>1171781.8053318704</v>
      </c>
      <c r="K5" s="140">
        <v>1273051.7904697375</v>
      </c>
      <c r="L5" s="140">
        <v>1247685.5197399221</v>
      </c>
      <c r="M5" s="140">
        <v>1108305.438154384</v>
      </c>
      <c r="N5" s="140">
        <f t="shared" si="0"/>
        <v>12404994.868534666</v>
      </c>
      <c r="O5" s="114"/>
      <c r="P5" s="149">
        <f t="shared" ref="P5:P32" si="2">+P4+1</f>
        <v>2020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>
        <f t="shared" ref="AC5:AC32" si="3">SUM(Q5:AB5)</f>
        <v>0</v>
      </c>
    </row>
    <row r="6" spans="1:29">
      <c r="A6" s="118">
        <f t="shared" si="1"/>
        <v>2021</v>
      </c>
      <c r="B6" s="140">
        <v>973474.23467214394</v>
      </c>
      <c r="C6" s="140">
        <v>891728.96670957922</v>
      </c>
      <c r="D6" s="140">
        <v>956691.41473726113</v>
      </c>
      <c r="E6" s="140">
        <v>1039743.8836485405</v>
      </c>
      <c r="F6" s="140">
        <v>902940.45364628406</v>
      </c>
      <c r="G6" s="140">
        <v>914331.302910459</v>
      </c>
      <c r="H6" s="140">
        <v>908136.66391781415</v>
      </c>
      <c r="I6" s="140">
        <v>1055704.3337932902</v>
      </c>
      <c r="J6" s="140">
        <v>1177749.8255036748</v>
      </c>
      <c r="K6" s="140">
        <v>1279538.792177988</v>
      </c>
      <c r="L6" s="140">
        <v>1254037.6641314405</v>
      </c>
      <c r="M6" s="140">
        <v>1113951.6379446625</v>
      </c>
      <c r="N6" s="140">
        <f t="shared" si="0"/>
        <v>12468029.173793139</v>
      </c>
      <c r="O6" s="114"/>
      <c r="P6" s="149">
        <f t="shared" si="2"/>
        <v>2021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>
        <f t="shared" si="3"/>
        <v>0</v>
      </c>
    </row>
    <row r="7" spans="1:29">
      <c r="A7" s="118">
        <f t="shared" si="1"/>
        <v>2022</v>
      </c>
      <c r="B7" s="140">
        <v>979089.16775153775</v>
      </c>
      <c r="C7" s="140">
        <v>896868.7198652199</v>
      </c>
      <c r="D7" s="140">
        <v>962192.50430153729</v>
      </c>
      <c r="E7" s="140">
        <v>1045760.1161136095</v>
      </c>
      <c r="F7" s="140">
        <v>908195.72135292494</v>
      </c>
      <c r="G7" s="140">
        <v>919642.19627461827</v>
      </c>
      <c r="H7" s="140">
        <v>913413.21966118726</v>
      </c>
      <c r="I7" s="140">
        <v>1061799.7515251806</v>
      </c>
      <c r="J7" s="140">
        <v>1184566.9868008969</v>
      </c>
      <c r="K7" s="140">
        <v>1286925.1448185393</v>
      </c>
      <c r="L7" s="140">
        <v>1261272.2265774559</v>
      </c>
      <c r="M7" s="140">
        <v>1120383.9128631018</v>
      </c>
      <c r="N7" s="140">
        <f t="shared" si="0"/>
        <v>12540109.667905807</v>
      </c>
      <c r="O7" s="114"/>
      <c r="P7" s="149">
        <f t="shared" si="2"/>
        <v>2022</v>
      </c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>
        <f t="shared" si="3"/>
        <v>0</v>
      </c>
    </row>
    <row r="8" spans="1:29">
      <c r="A8" s="118">
        <f t="shared" si="1"/>
        <v>2023</v>
      </c>
      <c r="B8" s="140">
        <v>984962.13092598144</v>
      </c>
      <c r="C8" s="140">
        <v>902278.94066748442</v>
      </c>
      <c r="D8" s="140">
        <v>967982.64096373331</v>
      </c>
      <c r="E8" s="140">
        <v>1052107.3039050414</v>
      </c>
      <c r="F8" s="140">
        <v>913734.81076705223</v>
      </c>
      <c r="G8" s="140">
        <v>925216.93669948133</v>
      </c>
      <c r="H8" s="140">
        <v>918943.71033486433</v>
      </c>
      <c r="I8" s="140">
        <v>1068213.0201029179</v>
      </c>
      <c r="J8" s="140">
        <v>1191798.9875979652</v>
      </c>
      <c r="K8" s="140">
        <v>1294783.2656761839</v>
      </c>
      <c r="L8" s="140">
        <v>1268960.40547192</v>
      </c>
      <c r="M8" s="140">
        <v>1127186.6235400399</v>
      </c>
      <c r="N8" s="140">
        <f t="shared" si="0"/>
        <v>12616168.776652668</v>
      </c>
      <c r="O8" s="114"/>
      <c r="P8" s="149">
        <f t="shared" si="2"/>
        <v>2023</v>
      </c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>
        <f t="shared" si="3"/>
        <v>0</v>
      </c>
    </row>
    <row r="9" spans="1:29">
      <c r="A9" s="118">
        <f t="shared" si="1"/>
        <v>2024</v>
      </c>
      <c r="B9" s="140">
        <v>989869.54839495709</v>
      </c>
      <c r="C9" s="140">
        <v>906808.28463503195</v>
      </c>
      <c r="D9" s="140">
        <v>972824.03526030679</v>
      </c>
      <c r="E9" s="140">
        <v>1057418.6606347677</v>
      </c>
      <c r="F9" s="140">
        <v>918381.14754665759</v>
      </c>
      <c r="G9" s="140">
        <v>929886.65734995494</v>
      </c>
      <c r="H9" s="140">
        <v>923575.52057527227</v>
      </c>
      <c r="I9" s="140">
        <v>1073573.0130291188</v>
      </c>
      <c r="J9" s="140">
        <v>1197851.5585837788</v>
      </c>
      <c r="K9" s="140">
        <v>1301355.3136905874</v>
      </c>
      <c r="L9" s="140">
        <v>1275388.8065440971</v>
      </c>
      <c r="M9" s="140">
        <v>1132875.3785705722</v>
      </c>
      <c r="N9" s="140">
        <f t="shared" si="0"/>
        <v>12679807.924815103</v>
      </c>
      <c r="O9" s="114"/>
      <c r="P9" s="149">
        <f t="shared" si="2"/>
        <v>2024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>
        <f t="shared" si="3"/>
        <v>0</v>
      </c>
    </row>
    <row r="10" spans="1:29">
      <c r="A10" s="118">
        <f t="shared" si="1"/>
        <v>2025</v>
      </c>
      <c r="B10" s="140">
        <v>995122.55969787342</v>
      </c>
      <c r="C10" s="140">
        <v>911672.48296303116</v>
      </c>
      <c r="D10" s="140">
        <v>978021.50501227065</v>
      </c>
      <c r="E10" s="140">
        <v>1063099.8712350118</v>
      </c>
      <c r="F10" s="140">
        <v>923353.03922101168</v>
      </c>
      <c r="G10" s="140">
        <v>934876.67107560881</v>
      </c>
      <c r="H10" s="140">
        <v>928524.56633941736</v>
      </c>
      <c r="I10" s="140">
        <v>1079299.1298633171</v>
      </c>
      <c r="J10" s="140">
        <v>1204317.6659998139</v>
      </c>
      <c r="K10" s="140">
        <v>1308374.6950025426</v>
      </c>
      <c r="L10" s="140">
        <v>1282252.8629820053</v>
      </c>
      <c r="M10" s="140">
        <v>1138949.8319775893</v>
      </c>
      <c r="N10" s="140">
        <f t="shared" si="0"/>
        <v>12747864.881369494</v>
      </c>
      <c r="O10" s="114"/>
      <c r="P10" s="149">
        <f t="shared" si="2"/>
        <v>2025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>
        <f t="shared" si="3"/>
        <v>0</v>
      </c>
    </row>
    <row r="11" spans="1:29">
      <c r="A11" s="118">
        <f t="shared" si="1"/>
        <v>2026</v>
      </c>
      <c r="B11" s="140">
        <v>1001396.4464429136</v>
      </c>
      <c r="C11" s="140">
        <v>917503.24098969356</v>
      </c>
      <c r="D11" s="140">
        <v>984252.99893469014</v>
      </c>
      <c r="E11" s="140">
        <v>1069392.7638148444</v>
      </c>
      <c r="F11" s="140">
        <v>928856.47732710233</v>
      </c>
      <c r="G11" s="140">
        <v>940349.06545389071</v>
      </c>
      <c r="H11" s="140">
        <v>933977.1303927853</v>
      </c>
      <c r="I11" s="140">
        <v>1085573.1878703716</v>
      </c>
      <c r="J11" s="140">
        <v>1211372.0937362616</v>
      </c>
      <c r="K11" s="140">
        <v>1315967.3036650654</v>
      </c>
      <c r="L11" s="140">
        <v>1289639.0285822207</v>
      </c>
      <c r="M11" s="140">
        <v>1145497.0650000419</v>
      </c>
      <c r="N11" s="140">
        <f t="shared" si="0"/>
        <v>12823776.802209882</v>
      </c>
      <c r="O11" s="114"/>
      <c r="P11" s="149">
        <f t="shared" si="2"/>
        <v>2026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>
        <f t="shared" si="3"/>
        <v>0</v>
      </c>
    </row>
    <row r="12" spans="1:29" ht="15.75" thickBot="1">
      <c r="A12" s="119">
        <f t="shared" si="1"/>
        <v>2027</v>
      </c>
      <c r="B12" s="116">
        <v>1007815.4061694794</v>
      </c>
      <c r="C12" s="116">
        <v>923555.16741875245</v>
      </c>
      <c r="D12" s="116">
        <v>990726.56966373743</v>
      </c>
      <c r="E12" s="116">
        <v>1076146.316873468</v>
      </c>
      <c r="F12" s="116">
        <v>934763.2410145445</v>
      </c>
      <c r="G12" s="116">
        <v>946190.95089386415</v>
      </c>
      <c r="H12" s="116">
        <v>939813.87243697979</v>
      </c>
      <c r="I12" s="116">
        <v>1092262.8986739453</v>
      </c>
      <c r="J12" s="116">
        <v>1218866.3157936446</v>
      </c>
      <c r="K12" s="116">
        <v>1323987.934170556</v>
      </c>
      <c r="L12" s="116">
        <v>1297417.9051581551</v>
      </c>
      <c r="M12" s="116">
        <v>1152404.5734980861</v>
      </c>
      <c r="N12" s="116">
        <f t="shared" si="0"/>
        <v>12903951.151765212</v>
      </c>
      <c r="O12" s="114"/>
      <c r="P12" s="122">
        <f t="shared" si="2"/>
        <v>2027</v>
      </c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>
        <f t="shared" si="3"/>
        <v>0</v>
      </c>
    </row>
    <row r="13" spans="1:29">
      <c r="A13" s="118">
        <f t="shared" si="1"/>
        <v>2028</v>
      </c>
      <c r="B13" s="140">
        <v>1014264.3922909519</v>
      </c>
      <c r="C13" s="140">
        <v>929709.90948573651</v>
      </c>
      <c r="D13" s="140">
        <v>997315.29952601937</v>
      </c>
      <c r="E13" s="140">
        <v>1083182.9988765379</v>
      </c>
      <c r="F13" s="140">
        <v>940912.29283984017</v>
      </c>
      <c r="G13" s="140">
        <v>952231.62214756454</v>
      </c>
      <c r="H13" s="140">
        <v>945854.70664141444</v>
      </c>
      <c r="I13" s="140">
        <v>1099192.4329486955</v>
      </c>
      <c r="J13" s="140">
        <v>1226676.6919902377</v>
      </c>
      <c r="K13" s="140">
        <v>1332340.3939529164</v>
      </c>
      <c r="L13" s="140">
        <v>1305493.9507530725</v>
      </c>
      <c r="M13" s="140">
        <v>1159548.2355599552</v>
      </c>
      <c r="N13" s="140">
        <f t="shared" si="0"/>
        <v>12986722.927012941</v>
      </c>
      <c r="O13" s="114"/>
      <c r="P13" s="149">
        <f t="shared" si="2"/>
        <v>2028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>
        <f t="shared" si="3"/>
        <v>0</v>
      </c>
    </row>
    <row r="14" spans="1:29">
      <c r="A14" s="118">
        <f t="shared" si="1"/>
        <v>2029</v>
      </c>
      <c r="B14" s="140">
        <v>1020301.1288815603</v>
      </c>
      <c r="C14" s="140">
        <v>935532.25331694609</v>
      </c>
      <c r="D14" s="140">
        <v>1003548.0634290592</v>
      </c>
      <c r="E14" s="140">
        <v>1089936.8349966574</v>
      </c>
      <c r="F14" s="140">
        <v>946820.45671529137</v>
      </c>
      <c r="G14" s="140">
        <v>958004.26479521522</v>
      </c>
      <c r="H14" s="140">
        <v>951636.89578032831</v>
      </c>
      <c r="I14" s="140">
        <v>1105806.6584506228</v>
      </c>
      <c r="J14" s="140">
        <v>1234139.3785212734</v>
      </c>
      <c r="K14" s="140">
        <v>1340294.1473411582</v>
      </c>
      <c r="L14" s="140">
        <v>1313164.0850829338</v>
      </c>
      <c r="M14" s="140">
        <v>1166330.2612028946</v>
      </c>
      <c r="N14" s="140">
        <f t="shared" si="0"/>
        <v>13065514.42851394</v>
      </c>
      <c r="O14" s="114"/>
      <c r="P14" s="149">
        <f t="shared" si="2"/>
        <v>2029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>
        <f t="shared" si="3"/>
        <v>0</v>
      </c>
    </row>
    <row r="15" spans="1:29">
      <c r="A15" s="118">
        <f t="shared" si="1"/>
        <v>2030</v>
      </c>
      <c r="B15" s="140">
        <v>1025877.8382976969</v>
      </c>
      <c r="C15" s="140">
        <v>940964.25418999535</v>
      </c>
      <c r="D15" s="140">
        <v>1009360.772887147</v>
      </c>
      <c r="E15" s="140">
        <v>1096304.794437889</v>
      </c>
      <c r="F15" s="140">
        <v>952400.25800607109</v>
      </c>
      <c r="G15" s="140">
        <v>963427.6345153359</v>
      </c>
      <c r="H15" s="140">
        <v>957077.97488208429</v>
      </c>
      <c r="I15" s="140">
        <v>1112009.7933740378</v>
      </c>
      <c r="J15" s="140">
        <v>1241144.4425267603</v>
      </c>
      <c r="K15" s="140">
        <v>1347734.0136677756</v>
      </c>
      <c r="L15" s="140">
        <v>1320320.3684430209</v>
      </c>
      <c r="M15" s="140">
        <v>1172657.4679468919</v>
      </c>
      <c r="N15" s="140">
        <f t="shared" si="0"/>
        <v>13139279.613174707</v>
      </c>
      <c r="O15" s="114"/>
      <c r="P15" s="149">
        <f t="shared" si="2"/>
        <v>2030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>
        <f t="shared" si="3"/>
        <v>0</v>
      </c>
    </row>
    <row r="16" spans="1:29">
      <c r="A16" s="118">
        <f t="shared" si="1"/>
        <v>2031</v>
      </c>
      <c r="B16" s="140">
        <v>1031766.8663003148</v>
      </c>
      <c r="C16" s="140">
        <v>946713.91471179179</v>
      </c>
      <c r="D16" s="140">
        <v>1015511.2108631663</v>
      </c>
      <c r="E16" s="140">
        <v>1103087.3620641334</v>
      </c>
      <c r="F16" s="140">
        <v>958348.21941164846</v>
      </c>
      <c r="G16" s="140">
        <v>969211.48774799495</v>
      </c>
      <c r="H16" s="140">
        <v>962880.6785223342</v>
      </c>
      <c r="I16" s="140">
        <v>1118618.3180084981</v>
      </c>
      <c r="J16" s="140">
        <v>1248592.4528687706</v>
      </c>
      <c r="K16" s="140">
        <v>1355639.5319385822</v>
      </c>
      <c r="L16" s="140">
        <v>1327927.2301613246</v>
      </c>
      <c r="M16" s="140">
        <v>1179392.3074480863</v>
      </c>
      <c r="N16" s="140">
        <f t="shared" si="0"/>
        <v>13217689.580046646</v>
      </c>
      <c r="O16" s="114"/>
      <c r="P16" s="149">
        <f t="shared" si="2"/>
        <v>2031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>
        <f t="shared" si="3"/>
        <v>0</v>
      </c>
    </row>
    <row r="17" spans="1:29">
      <c r="A17" s="118">
        <f t="shared" si="1"/>
        <v>2032</v>
      </c>
      <c r="B17" s="140">
        <v>1037915.860110611</v>
      </c>
      <c r="C17" s="140">
        <v>952735.63608973625</v>
      </c>
      <c r="D17" s="140">
        <v>1021950.6664714271</v>
      </c>
      <c r="E17" s="140">
        <v>1110224.9329105734</v>
      </c>
      <c r="F17" s="140">
        <v>964609.65756638406</v>
      </c>
      <c r="G17" s="140">
        <v>975294.39991878311</v>
      </c>
      <c r="H17" s="140">
        <v>968980.18878092372</v>
      </c>
      <c r="I17" s="140">
        <v>1125569.95786621</v>
      </c>
      <c r="J17" s="140">
        <v>1256442.7237257052</v>
      </c>
      <c r="K17" s="140">
        <v>1363980.1165465624</v>
      </c>
      <c r="L17" s="140">
        <v>1335952.6965856694</v>
      </c>
      <c r="M17" s="140">
        <v>1186490.4991666516</v>
      </c>
      <c r="N17" s="140">
        <f t="shared" si="0"/>
        <v>13300147.335739236</v>
      </c>
      <c r="O17" s="114"/>
      <c r="P17" s="149">
        <f t="shared" si="2"/>
        <v>2032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>
        <f t="shared" si="3"/>
        <v>0</v>
      </c>
    </row>
    <row r="18" spans="1:29">
      <c r="A18" s="118">
        <f t="shared" si="1"/>
        <v>2033</v>
      </c>
      <c r="B18" s="140">
        <v>1044664.2206267067</v>
      </c>
      <c r="C18" s="140">
        <v>959339.27386657381</v>
      </c>
      <c r="D18" s="140">
        <v>1029009.6439666437</v>
      </c>
      <c r="E18" s="140">
        <v>1118057.1704220006</v>
      </c>
      <c r="F18" s="140">
        <v>971482.37047254748</v>
      </c>
      <c r="G18" s="140">
        <v>981985.11261203606</v>
      </c>
      <c r="H18" s="140">
        <v>975683.21874401474</v>
      </c>
      <c r="I18" s="140">
        <v>1133213.6418151408</v>
      </c>
      <c r="J18" s="140">
        <v>1265060.4608287357</v>
      </c>
      <c r="K18" s="140">
        <v>1373146.0563067365</v>
      </c>
      <c r="L18" s="140">
        <v>1344784.1512621285</v>
      </c>
      <c r="M18" s="140">
        <v>1194309.6020219352</v>
      </c>
      <c r="N18" s="140">
        <f t="shared" si="0"/>
        <v>13390734.9229452</v>
      </c>
      <c r="O18" s="114"/>
      <c r="P18" s="149">
        <f t="shared" si="2"/>
        <v>2033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>
        <f t="shared" si="3"/>
        <v>0</v>
      </c>
    </row>
    <row r="19" spans="1:29">
      <c r="A19" s="118">
        <f t="shared" si="1"/>
        <v>2034</v>
      </c>
      <c r="B19" s="140">
        <v>1052358.2174046524</v>
      </c>
      <c r="C19" s="140">
        <v>966851.46230782289</v>
      </c>
      <c r="D19" s="140">
        <v>1037038.2964834891</v>
      </c>
      <c r="E19" s="140">
        <v>1126967.3595970992</v>
      </c>
      <c r="F19" s="140">
        <v>979298.42829731095</v>
      </c>
      <c r="G19" s="140">
        <v>989616.51635552908</v>
      </c>
      <c r="H19" s="140">
        <v>983317.54461976502</v>
      </c>
      <c r="I19" s="140">
        <v>1141935.1969450426</v>
      </c>
      <c r="J19" s="140">
        <v>1274882.7986414707</v>
      </c>
      <c r="K19" s="140">
        <v>1383616.5301604315</v>
      </c>
      <c r="L19" s="140">
        <v>1354891.1824906745</v>
      </c>
      <c r="M19" s="140">
        <v>1203262.9035389817</v>
      </c>
      <c r="N19" s="140">
        <f t="shared" si="0"/>
        <v>13494036.43684227</v>
      </c>
      <c r="O19" s="114"/>
      <c r="P19" s="149">
        <f t="shared" si="2"/>
        <v>2034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>
        <f t="shared" si="3"/>
        <v>0</v>
      </c>
    </row>
    <row r="20" spans="1:29">
      <c r="A20" s="118">
        <f t="shared" si="1"/>
        <v>2035</v>
      </c>
      <c r="B20" s="140">
        <v>1060729.7886811043</v>
      </c>
      <c r="C20" s="140">
        <v>975023.81967498874</v>
      </c>
      <c r="D20" s="140">
        <v>1045770.3446810278</v>
      </c>
      <c r="E20" s="140">
        <v>1136660.8755442286</v>
      </c>
      <c r="F20" s="140">
        <v>987800.2785886433</v>
      </c>
      <c r="G20" s="140">
        <v>997924.45719646139</v>
      </c>
      <c r="H20" s="140">
        <v>991619.3813924666</v>
      </c>
      <c r="I20" s="140">
        <v>1151434.9433066181</v>
      </c>
      <c r="J20" s="140">
        <v>1285595.0703934177</v>
      </c>
      <c r="K20" s="140">
        <v>1395057.2351489416</v>
      </c>
      <c r="L20" s="140">
        <v>1365944.1853914456</v>
      </c>
      <c r="M20" s="140">
        <v>1213047.0701202683</v>
      </c>
      <c r="N20" s="140">
        <f t="shared" si="0"/>
        <v>13606607.450119611</v>
      </c>
      <c r="O20" s="114"/>
      <c r="P20" s="149">
        <f t="shared" si="2"/>
        <v>2035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>
        <f t="shared" si="3"/>
        <v>0</v>
      </c>
    </row>
    <row r="21" spans="1:29">
      <c r="A21" s="118">
        <f t="shared" si="1"/>
        <v>2036</v>
      </c>
      <c r="B21" s="140">
        <v>1069561.60815437</v>
      </c>
      <c r="C21" s="140">
        <v>983653.45051586116</v>
      </c>
      <c r="D21" s="140">
        <v>1054988.141880177</v>
      </c>
      <c r="E21" s="140">
        <v>1146903.1319440086</v>
      </c>
      <c r="F21" s="140">
        <v>996784.63752213062</v>
      </c>
      <c r="G21" s="140">
        <v>1006702.6236053183</v>
      </c>
      <c r="H21" s="140">
        <v>1000383.6090447499</v>
      </c>
      <c r="I21" s="140">
        <v>1161475.7039786759</v>
      </c>
      <c r="J21" s="140">
        <v>1296939.0810060094</v>
      </c>
      <c r="K21" s="140">
        <v>1407190.1417173594</v>
      </c>
      <c r="L21" s="140">
        <v>1377670.359532265</v>
      </c>
      <c r="M21" s="140">
        <v>1223416.7621703157</v>
      </c>
      <c r="N21" s="140">
        <f t="shared" si="0"/>
        <v>13725669.251071241</v>
      </c>
      <c r="O21" s="114"/>
      <c r="P21" s="149">
        <f t="shared" si="2"/>
        <v>2036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f t="shared" si="3"/>
        <v>0</v>
      </c>
    </row>
    <row r="22" spans="1:29">
      <c r="A22" s="118">
        <f t="shared" si="1"/>
        <v>2037</v>
      </c>
      <c r="B22" s="140">
        <v>1079132.8632335924</v>
      </c>
      <c r="C22" s="140">
        <v>992997.60165913391</v>
      </c>
      <c r="D22" s="140">
        <v>1064967.1918109604</v>
      </c>
      <c r="E22" s="140">
        <v>1157983.5723783288</v>
      </c>
      <c r="F22" s="140">
        <v>1006502.3947658946</v>
      </c>
      <c r="G22" s="140">
        <v>1016204.6615235226</v>
      </c>
      <c r="H22" s="140">
        <v>1009861.7363378763</v>
      </c>
      <c r="I22" s="140">
        <v>1172351.4867315493</v>
      </c>
      <c r="J22" s="140">
        <v>1309244.5274418164</v>
      </c>
      <c r="K22" s="140">
        <v>1420374.9956351044</v>
      </c>
      <c r="L22" s="140">
        <v>1390422.348137266</v>
      </c>
      <c r="M22" s="140">
        <v>1234684.0864779574</v>
      </c>
      <c r="N22" s="140">
        <f t="shared" si="0"/>
        <v>13854727.466133002</v>
      </c>
      <c r="O22" s="114"/>
      <c r="P22" s="149">
        <f t="shared" si="2"/>
        <v>2037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>
        <f t="shared" si="3"/>
        <v>0</v>
      </c>
    </row>
    <row r="23" spans="1:29">
      <c r="A23" s="118">
        <f t="shared" si="1"/>
        <v>2038</v>
      </c>
      <c r="B23" s="140">
        <v>1089263.0974847926</v>
      </c>
      <c r="C23" s="140">
        <v>1002878.5303075352</v>
      </c>
      <c r="D23" s="140">
        <v>1075516.6549384976</v>
      </c>
      <c r="E23" s="140">
        <v>1169695.3777440314</v>
      </c>
      <c r="F23" s="140">
        <v>1016776.6474535896</v>
      </c>
      <c r="G23" s="140">
        <v>1026256.7189820572</v>
      </c>
      <c r="H23" s="140">
        <v>1019883.3699998236</v>
      </c>
      <c r="I23" s="140">
        <v>1183857.7954022309</v>
      </c>
      <c r="J23" s="140">
        <v>1322273.4787947456</v>
      </c>
      <c r="K23" s="140">
        <v>1434349.2526457724</v>
      </c>
      <c r="L23" s="140">
        <v>1403944.6663050808</v>
      </c>
      <c r="M23" s="140">
        <v>1246628.3365713549</v>
      </c>
      <c r="N23" s="140">
        <f t="shared" si="0"/>
        <v>13991323.92662951</v>
      </c>
      <c r="O23" s="114"/>
      <c r="P23" s="149">
        <f t="shared" si="2"/>
        <v>2038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>
        <f t="shared" si="3"/>
        <v>0</v>
      </c>
    </row>
    <row r="24" spans="1:29">
      <c r="A24" s="118">
        <f t="shared" si="1"/>
        <v>2039</v>
      </c>
      <c r="B24" s="140">
        <v>1100124.2458234164</v>
      </c>
      <c r="C24" s="140">
        <v>1013450.7619106652</v>
      </c>
      <c r="D24" s="140">
        <v>1086800.7081366493</v>
      </c>
      <c r="E24" s="140">
        <v>1182210.3282837716</v>
      </c>
      <c r="F24" s="140">
        <v>1027760.7804612058</v>
      </c>
      <c r="G24" s="140">
        <v>1037021.316753646</v>
      </c>
      <c r="H24" s="140">
        <v>1030611.7557947956</v>
      </c>
      <c r="I24" s="140">
        <v>1196172.8744479415</v>
      </c>
      <c r="J24" s="140">
        <v>1336197.5425936044</v>
      </c>
      <c r="K24" s="140">
        <v>1449289.2910947613</v>
      </c>
      <c r="L24" s="140">
        <v>1418414.2670137992</v>
      </c>
      <c r="M24" s="140">
        <v>1259422.3302107446</v>
      </c>
      <c r="N24" s="140">
        <f t="shared" si="0"/>
        <v>14137476.202525001</v>
      </c>
      <c r="O24" s="114"/>
      <c r="P24" s="149">
        <f t="shared" si="2"/>
        <v>2039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>
        <f t="shared" si="3"/>
        <v>0</v>
      </c>
    </row>
    <row r="25" spans="1:29">
      <c r="A25" s="118">
        <f t="shared" si="1"/>
        <v>2040</v>
      </c>
      <c r="B25" s="140">
        <v>1111862.1591950997</v>
      </c>
      <c r="C25" s="140">
        <v>1024846.0586274908</v>
      </c>
      <c r="D25" s="140">
        <v>1098959.9000599536</v>
      </c>
      <c r="E25" s="140">
        <v>1195673.8912751377</v>
      </c>
      <c r="F25" s="140">
        <v>1039582.5333239437</v>
      </c>
      <c r="G25" s="140">
        <v>1048630.173831956</v>
      </c>
      <c r="H25" s="140">
        <v>1042178.436649939</v>
      </c>
      <c r="I25" s="140">
        <v>1209446.1302070464</v>
      </c>
      <c r="J25" s="140">
        <v>1351175.7342110295</v>
      </c>
      <c r="K25" s="140">
        <v>1465365.0911197979</v>
      </c>
      <c r="L25" s="140">
        <v>1433998.9859628752</v>
      </c>
      <c r="M25" s="140">
        <v>1273219.6446889869</v>
      </c>
      <c r="N25" s="140">
        <f t="shared" si="0"/>
        <v>14294938.739153257</v>
      </c>
      <c r="O25" s="114"/>
      <c r="P25" s="149">
        <f t="shared" si="2"/>
        <v>2040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>
        <f t="shared" si="3"/>
        <v>0</v>
      </c>
    </row>
    <row r="26" spans="1:29">
      <c r="A26" s="118">
        <f t="shared" si="1"/>
        <v>2041</v>
      </c>
      <c r="B26" s="140">
        <v>1124066.4854953687</v>
      </c>
      <c r="C26" s="140">
        <v>1036686.5349860241</v>
      </c>
      <c r="D26" s="140">
        <v>1111589.0064133184</v>
      </c>
      <c r="E26" s="140">
        <v>1209647.6236680853</v>
      </c>
      <c r="F26" s="140">
        <v>1051860.7090368848</v>
      </c>
      <c r="G26" s="140">
        <v>1060695.1359435034</v>
      </c>
      <c r="H26" s="140">
        <v>1054197.4810171816</v>
      </c>
      <c r="I26" s="140">
        <v>1223231.8847676839</v>
      </c>
      <c r="J26" s="140">
        <v>1366721.8439950373</v>
      </c>
      <c r="K26" s="140">
        <v>1482051.9407560788</v>
      </c>
      <c r="L26" s="140">
        <v>1450183.1730955211</v>
      </c>
      <c r="M26" s="140">
        <v>1287556.5407146162</v>
      </c>
      <c r="N26" s="140">
        <f t="shared" si="0"/>
        <v>14458488.359889302</v>
      </c>
      <c r="O26" s="114"/>
      <c r="P26" s="149">
        <f t="shared" si="2"/>
        <v>2041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>
        <f t="shared" si="3"/>
        <v>0</v>
      </c>
    </row>
    <row r="27" spans="1:29">
      <c r="A27" s="118">
        <f t="shared" si="1"/>
        <v>2042</v>
      </c>
      <c r="B27" s="140">
        <v>1136780.0730317433</v>
      </c>
      <c r="C27" s="140">
        <v>1049011.0562908533</v>
      </c>
      <c r="D27" s="140">
        <v>1124729.3676527452</v>
      </c>
      <c r="E27" s="140">
        <v>1224174.8743992432</v>
      </c>
      <c r="F27" s="140">
        <v>1064633.6225356401</v>
      </c>
      <c r="G27" s="140">
        <v>1073255.4932234266</v>
      </c>
      <c r="H27" s="140">
        <v>1066708.0588410564</v>
      </c>
      <c r="I27" s="140">
        <v>1237574.5273556334</v>
      </c>
      <c r="J27" s="140">
        <v>1382883.6639058904</v>
      </c>
      <c r="K27" s="140">
        <v>1499401.0272302462</v>
      </c>
      <c r="L27" s="140">
        <v>1467017.3230076709</v>
      </c>
      <c r="M27" s="140">
        <v>1302479.035079343</v>
      </c>
      <c r="N27" s="140">
        <f t="shared" si="0"/>
        <v>14628648.122553492</v>
      </c>
      <c r="O27" s="114"/>
      <c r="P27" s="149">
        <f t="shared" si="2"/>
        <v>2042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>
        <f t="shared" si="3"/>
        <v>0</v>
      </c>
    </row>
    <row r="28" spans="1:29">
      <c r="A28" s="118">
        <f t="shared" si="1"/>
        <v>2043</v>
      </c>
      <c r="B28" s="140">
        <v>1150300.0103698799</v>
      </c>
      <c r="C28" s="140">
        <v>1062084.677072387</v>
      </c>
      <c r="D28" s="140">
        <v>1138664.0608874809</v>
      </c>
      <c r="E28" s="140">
        <v>1239556.4768673014</v>
      </c>
      <c r="F28" s="140">
        <v>1078166.7692176998</v>
      </c>
      <c r="G28" s="140">
        <v>1086588.3909274109</v>
      </c>
      <c r="H28" s="140">
        <v>1079988.183980535</v>
      </c>
      <c r="I28" s="140">
        <v>1252785.014526098</v>
      </c>
      <c r="J28" s="140">
        <v>1399980.0165685203</v>
      </c>
      <c r="K28" s="140">
        <v>1517748.27985019</v>
      </c>
      <c r="L28" s="140">
        <v>1484834.7785813683</v>
      </c>
      <c r="M28" s="140">
        <v>1318299.2991072075</v>
      </c>
      <c r="N28" s="140">
        <f t="shared" si="0"/>
        <v>14808995.957956079</v>
      </c>
      <c r="O28" s="114"/>
      <c r="P28" s="149">
        <f t="shared" si="2"/>
        <v>2043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>
        <f t="shared" si="3"/>
        <v>0</v>
      </c>
    </row>
    <row r="29" spans="1:29">
      <c r="A29" s="118">
        <f t="shared" si="1"/>
        <v>2044</v>
      </c>
      <c r="B29" s="140">
        <v>1164303.2447378798</v>
      </c>
      <c r="C29" s="140">
        <v>1075621.3076036428</v>
      </c>
      <c r="D29" s="140">
        <v>1153088.0598481088</v>
      </c>
      <c r="E29" s="140">
        <v>1255475.4596275927</v>
      </c>
      <c r="F29" s="140">
        <v>1092178.6913186247</v>
      </c>
      <c r="G29" s="140">
        <v>1100393.199806679</v>
      </c>
      <c r="H29" s="140">
        <v>1093734.7900720804</v>
      </c>
      <c r="I29" s="140">
        <v>1268532.5919750109</v>
      </c>
      <c r="J29" s="140">
        <v>1417696.7541197804</v>
      </c>
      <c r="K29" s="140">
        <v>1536772.3548800119</v>
      </c>
      <c r="L29" s="140">
        <v>1503312.7881827336</v>
      </c>
      <c r="M29" s="140">
        <v>1334700.0771825928</v>
      </c>
      <c r="N29" s="140">
        <f t="shared" si="0"/>
        <v>14995809.319354739</v>
      </c>
      <c r="O29" s="114"/>
      <c r="P29" s="149">
        <f t="shared" si="2"/>
        <v>2044</v>
      </c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>
        <f t="shared" si="3"/>
        <v>0</v>
      </c>
    </row>
    <row r="30" spans="1:29">
      <c r="A30" s="118">
        <f t="shared" si="1"/>
        <v>2045</v>
      </c>
      <c r="B30" s="140">
        <v>1179420.1252684491</v>
      </c>
      <c r="C30" s="140">
        <v>1090208.8988179264</v>
      </c>
      <c r="D30" s="140">
        <v>1168630.7627659799</v>
      </c>
      <c r="E30" s="140">
        <v>1272614.2445530246</v>
      </c>
      <c r="F30" s="140">
        <v>1107264.0001710309</v>
      </c>
      <c r="G30" s="140">
        <v>1115273.6374420542</v>
      </c>
      <c r="H30" s="140">
        <v>1108546.8880118341</v>
      </c>
      <c r="I30" s="140">
        <v>1285508.2356612948</v>
      </c>
      <c r="J30" s="140">
        <v>1436786.7640105481</v>
      </c>
      <c r="K30" s="140">
        <v>1557285.1766598239</v>
      </c>
      <c r="L30" s="140">
        <v>1523249.5124335217</v>
      </c>
      <c r="M30" s="140">
        <v>1352400.1613372767</v>
      </c>
      <c r="N30" s="140">
        <f t="shared" si="0"/>
        <v>15197188.407132765</v>
      </c>
      <c r="O30" s="114"/>
      <c r="P30" s="149">
        <f t="shared" si="2"/>
        <v>2045</v>
      </c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>
        <f t="shared" si="3"/>
        <v>0</v>
      </c>
    </row>
    <row r="31" spans="1:29">
      <c r="A31" s="118">
        <f t="shared" si="1"/>
        <v>2046</v>
      </c>
      <c r="B31" s="140">
        <v>1195375.236416633</v>
      </c>
      <c r="C31" s="140">
        <v>1105595.4096267205</v>
      </c>
      <c r="D31" s="140">
        <v>1185021.4897755189</v>
      </c>
      <c r="E31" s="140">
        <v>1290678.9178234376</v>
      </c>
      <c r="F31" s="140">
        <v>1123167.699101256</v>
      </c>
      <c r="G31" s="140">
        <v>1130969.9052031259</v>
      </c>
      <c r="H31" s="140">
        <v>1124166.1162364667</v>
      </c>
      <c r="I31" s="140">
        <v>1303412.785239053</v>
      </c>
      <c r="J31" s="140">
        <v>1456922.2508698653</v>
      </c>
      <c r="K31" s="140">
        <v>1578932.3157970775</v>
      </c>
      <c r="L31" s="140">
        <v>1544296.8013860029</v>
      </c>
      <c r="M31" s="140">
        <v>1371087.3935667686</v>
      </c>
      <c r="N31" s="140">
        <f t="shared" si="0"/>
        <v>15409626.321041927</v>
      </c>
      <c r="O31" s="114"/>
      <c r="P31" s="149">
        <f t="shared" si="2"/>
        <v>2046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>
        <f t="shared" si="3"/>
        <v>0</v>
      </c>
    </row>
    <row r="32" spans="1:29">
      <c r="A32" s="120">
        <f t="shared" si="1"/>
        <v>2047</v>
      </c>
      <c r="B32" s="9">
        <v>1212244.4007263514</v>
      </c>
      <c r="C32" s="9">
        <v>1121862.7903035949</v>
      </c>
      <c r="D32" s="9">
        <v>1202349.3189674872</v>
      </c>
      <c r="E32" s="9">
        <v>1309779.1530089541</v>
      </c>
      <c r="F32" s="9">
        <v>1139980.5817199002</v>
      </c>
      <c r="G32" s="9">
        <v>1147561.1590118927</v>
      </c>
      <c r="H32" s="9">
        <v>1140667.1858062858</v>
      </c>
      <c r="I32" s="9">
        <v>1322349.4261758809</v>
      </c>
      <c r="J32" s="9">
        <v>1478258.0055567976</v>
      </c>
      <c r="K32" s="9">
        <v>1601896.7137291345</v>
      </c>
      <c r="L32" s="9">
        <v>1566628.2042473031</v>
      </c>
      <c r="M32" s="9">
        <v>1390893.7044166098</v>
      </c>
      <c r="N32" s="9">
        <f t="shared" si="0"/>
        <v>15634470.643670192</v>
      </c>
      <c r="O32" s="114"/>
      <c r="P32" s="49">
        <f t="shared" si="2"/>
        <v>2047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>
        <f t="shared" si="3"/>
        <v>0</v>
      </c>
    </row>
    <row r="33" spans="1:29" ht="15.75" hidden="1" customHeight="1" thickBot="1">
      <c r="A33" s="138">
        <f t="shared" si="1"/>
        <v>2048</v>
      </c>
      <c r="B33" s="150">
        <v>1320988.7325868804</v>
      </c>
      <c r="C33" s="150">
        <v>1228984.0056120744</v>
      </c>
      <c r="D33" s="150">
        <v>1330329.3132022931</v>
      </c>
      <c r="E33" s="147"/>
      <c r="F33" s="147"/>
      <c r="G33" s="147"/>
      <c r="H33" s="147"/>
      <c r="I33" s="147"/>
      <c r="J33" s="147"/>
      <c r="K33" s="147"/>
      <c r="L33" s="147"/>
      <c r="M33" s="147"/>
      <c r="O33" s="114"/>
    </row>
    <row r="34" spans="1:29">
      <c r="B34" s="148"/>
      <c r="C34" s="148"/>
      <c r="D34" s="148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29">
      <c r="A35" s="242" t="s">
        <v>60</v>
      </c>
      <c r="B35" s="219" t="s">
        <v>78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P35" s="240" t="s">
        <v>60</v>
      </c>
      <c r="Q35" s="239" t="s">
        <v>77</v>
      </c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</row>
    <row r="36" spans="1:29">
      <c r="A36" s="243"/>
      <c r="B36" s="121" t="s">
        <v>64</v>
      </c>
      <c r="C36" s="121" t="s">
        <v>65</v>
      </c>
      <c r="D36" s="121" t="s">
        <v>66</v>
      </c>
      <c r="E36" s="121" t="s">
        <v>67</v>
      </c>
      <c r="F36" s="121" t="s">
        <v>68</v>
      </c>
      <c r="G36" s="121" t="s">
        <v>69</v>
      </c>
      <c r="H36" s="121" t="s">
        <v>70</v>
      </c>
      <c r="I36" s="121" t="s">
        <v>71</v>
      </c>
      <c r="J36" s="121" t="s">
        <v>72</v>
      </c>
      <c r="K36" s="121" t="s">
        <v>73</v>
      </c>
      <c r="L36" s="121" t="s">
        <v>74</v>
      </c>
      <c r="M36" s="121" t="s">
        <v>75</v>
      </c>
      <c r="N36" s="121" t="s">
        <v>10</v>
      </c>
      <c r="P36" s="241"/>
      <c r="Q36" s="117" t="s">
        <v>64</v>
      </c>
      <c r="R36" s="117" t="s">
        <v>65</v>
      </c>
      <c r="S36" s="117" t="s">
        <v>66</v>
      </c>
      <c r="T36" s="117" t="s">
        <v>67</v>
      </c>
      <c r="U36" s="117" t="s">
        <v>68</v>
      </c>
      <c r="V36" s="117" t="s">
        <v>69</v>
      </c>
      <c r="W36" s="117" t="s">
        <v>70</v>
      </c>
      <c r="X36" s="117" t="s">
        <v>71</v>
      </c>
      <c r="Y36" s="117" t="s">
        <v>72</v>
      </c>
      <c r="Z36" s="117" t="s">
        <v>73</v>
      </c>
      <c r="AA36" s="117" t="s">
        <v>74</v>
      </c>
      <c r="AB36" s="117" t="s">
        <v>75</v>
      </c>
      <c r="AC36" s="117" t="s">
        <v>10</v>
      </c>
    </row>
    <row r="37" spans="1:29">
      <c r="A37" s="121">
        <f>+A3</f>
        <v>2018</v>
      </c>
      <c r="B37" s="115">
        <f>B3*1.0277</f>
        <v>990632.43454192032</v>
      </c>
      <c r="C37" s="115">
        <f t="shared" ref="C37:M37" si="4">C3*1.0277</f>
        <v>906773.71883264335</v>
      </c>
      <c r="D37" s="115">
        <f t="shared" si="4"/>
        <v>973715.11702042294</v>
      </c>
      <c r="E37" s="115">
        <f t="shared" si="4"/>
        <v>1047443.5301332044</v>
      </c>
      <c r="F37" s="115">
        <f t="shared" si="4"/>
        <v>909551.79807807796</v>
      </c>
      <c r="G37" s="115">
        <f t="shared" si="4"/>
        <v>921089.50930036069</v>
      </c>
      <c r="H37" s="115">
        <f t="shared" si="4"/>
        <v>914769.18015174544</v>
      </c>
      <c r="I37" s="115">
        <f t="shared" si="4"/>
        <v>1063432.239638705</v>
      </c>
      <c r="J37" s="115">
        <f t="shared" si="4"/>
        <v>1186336.2732510751</v>
      </c>
      <c r="K37" s="115">
        <f t="shared" si="4"/>
        <v>1288815.5868275333</v>
      </c>
      <c r="L37" s="115">
        <f t="shared" si="4"/>
        <v>1263153.3597428412</v>
      </c>
      <c r="M37" s="115">
        <f t="shared" si="4"/>
        <v>1122063.7811967542</v>
      </c>
      <c r="N37" s="115">
        <f>SUM(B37:M37)</f>
        <v>12587776.528715283</v>
      </c>
      <c r="P37" s="117">
        <f>+A3</f>
        <v>2018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f>SUM(Q37:AB37)</f>
        <v>0</v>
      </c>
    </row>
    <row r="38" spans="1:29">
      <c r="A38" s="149">
        <f>+A37+1</f>
        <v>2019</v>
      </c>
      <c r="B38" s="140">
        <f t="shared" ref="B38:M38" si="5">B4*1.0277</f>
        <v>989981.70534237148</v>
      </c>
      <c r="C38" s="140">
        <f t="shared" si="5"/>
        <v>906856.09760673787</v>
      </c>
      <c r="D38" s="140">
        <f t="shared" si="5"/>
        <v>972932.61344089755</v>
      </c>
      <c r="E38" s="140">
        <f t="shared" si="5"/>
        <v>1057321.7809883931</v>
      </c>
      <c r="F38" s="140">
        <f t="shared" si="5"/>
        <v>918154.96111631091</v>
      </c>
      <c r="G38" s="140">
        <f t="shared" si="5"/>
        <v>929782.7837247235</v>
      </c>
      <c r="H38" s="140">
        <f t="shared" si="5"/>
        <v>923445.03428444942</v>
      </c>
      <c r="I38" s="140">
        <f t="shared" si="5"/>
        <v>1073518.5637418025</v>
      </c>
      <c r="J38" s="140">
        <f t="shared" si="5"/>
        <v>1197567.0526505264</v>
      </c>
      <c r="K38" s="140">
        <f t="shared" si="5"/>
        <v>1301043.2200659243</v>
      </c>
      <c r="L38" s="140">
        <f t="shared" si="5"/>
        <v>1275131.9889709167</v>
      </c>
      <c r="M38" s="140">
        <f t="shared" si="5"/>
        <v>1132710.2523403475</v>
      </c>
      <c r="N38" s="140">
        <f t="shared" ref="N38:N66" si="6">SUM(B38:M38)</f>
        <v>12678446.0542734</v>
      </c>
      <c r="P38" s="118">
        <f>+P37+1</f>
        <v>2019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f>+AC37*(N4/N3)</f>
        <v>0</v>
      </c>
    </row>
    <row r="39" spans="1:29">
      <c r="A39" s="149">
        <f t="shared" ref="A39:A67" si="7">+A38+1</f>
        <v>2020</v>
      </c>
      <c r="B39" s="140">
        <f t="shared" ref="B39:M39" si="8">B5*1.0277</f>
        <v>995380.96711506706</v>
      </c>
      <c r="C39" s="140">
        <f t="shared" si="8"/>
        <v>911832.38262304303</v>
      </c>
      <c r="D39" s="140">
        <f t="shared" si="8"/>
        <v>978266.73235464189</v>
      </c>
      <c r="E39" s="140">
        <f t="shared" si="8"/>
        <v>1063167.8080502572</v>
      </c>
      <c r="F39" s="140">
        <f t="shared" si="8"/>
        <v>923249.54800785461</v>
      </c>
      <c r="G39" s="140">
        <f t="shared" si="8"/>
        <v>934906.72936395532</v>
      </c>
      <c r="H39" s="140">
        <f t="shared" si="8"/>
        <v>928545.9934888971</v>
      </c>
      <c r="I39" s="140">
        <f t="shared" si="8"/>
        <v>1079455.6715560684</v>
      </c>
      <c r="J39" s="140">
        <f t="shared" si="8"/>
        <v>1204240.1613395633</v>
      </c>
      <c r="K39" s="140">
        <f t="shared" si="8"/>
        <v>1308315.3250657492</v>
      </c>
      <c r="L39" s="140">
        <f t="shared" si="8"/>
        <v>1282246.4086367181</v>
      </c>
      <c r="M39" s="140">
        <f t="shared" si="8"/>
        <v>1139005.4987912606</v>
      </c>
      <c r="N39" s="140">
        <f t="shared" si="6"/>
        <v>12748613.226393076</v>
      </c>
      <c r="P39" s="118">
        <f t="shared" ref="P39:P66" si="9">+P38+1</f>
        <v>2020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f t="shared" ref="AC39:AC66" si="10">+AC38*(N5/N4)</f>
        <v>0</v>
      </c>
    </row>
    <row r="40" spans="1:29">
      <c r="A40" s="149">
        <f t="shared" si="7"/>
        <v>2021</v>
      </c>
      <c r="B40" s="140">
        <f t="shared" ref="B40:M40" si="11">B6*1.0277</f>
        <v>1000439.4709725623</v>
      </c>
      <c r="C40" s="140">
        <f t="shared" si="11"/>
        <v>916429.8590874346</v>
      </c>
      <c r="D40" s="140">
        <f t="shared" si="11"/>
        <v>983191.76692548336</v>
      </c>
      <c r="E40" s="140">
        <f t="shared" si="11"/>
        <v>1068544.7892256051</v>
      </c>
      <c r="F40" s="140">
        <f t="shared" si="11"/>
        <v>927951.90421228623</v>
      </c>
      <c r="G40" s="140">
        <f t="shared" si="11"/>
        <v>939658.28000107873</v>
      </c>
      <c r="H40" s="140">
        <f t="shared" si="11"/>
        <v>933292.04950833763</v>
      </c>
      <c r="I40" s="140">
        <f t="shared" si="11"/>
        <v>1084947.3438393644</v>
      </c>
      <c r="J40" s="140">
        <f t="shared" si="11"/>
        <v>1210373.4956701268</v>
      </c>
      <c r="K40" s="140">
        <f t="shared" si="11"/>
        <v>1314982.0167213182</v>
      </c>
      <c r="L40" s="140">
        <f t="shared" si="11"/>
        <v>1288774.5074278815</v>
      </c>
      <c r="M40" s="140">
        <f t="shared" si="11"/>
        <v>1144808.0983157298</v>
      </c>
      <c r="N40" s="140">
        <f t="shared" si="6"/>
        <v>12813393.581907209</v>
      </c>
      <c r="P40" s="118">
        <f t="shared" si="9"/>
        <v>2021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f t="shared" si="10"/>
        <v>0</v>
      </c>
    </row>
    <row r="41" spans="1:29">
      <c r="A41" s="149">
        <f t="shared" si="7"/>
        <v>2022</v>
      </c>
      <c r="B41" s="140">
        <f t="shared" ref="B41:M41" si="12">B7*1.0277</f>
        <v>1006209.9376982554</v>
      </c>
      <c r="C41" s="140">
        <f t="shared" si="12"/>
        <v>921711.98340548656</v>
      </c>
      <c r="D41" s="140">
        <f t="shared" si="12"/>
        <v>988845.23667068989</v>
      </c>
      <c r="E41" s="140">
        <f t="shared" si="12"/>
        <v>1074727.6713299565</v>
      </c>
      <c r="F41" s="140">
        <f t="shared" si="12"/>
        <v>933352.74283440097</v>
      </c>
      <c r="G41" s="140">
        <f t="shared" si="12"/>
        <v>945116.28511142521</v>
      </c>
      <c r="H41" s="140">
        <f t="shared" si="12"/>
        <v>938714.76584580215</v>
      </c>
      <c r="I41" s="140">
        <f t="shared" si="12"/>
        <v>1091211.6046424282</v>
      </c>
      <c r="J41" s="140">
        <f t="shared" si="12"/>
        <v>1217379.4923352818</v>
      </c>
      <c r="K41" s="140">
        <f t="shared" si="12"/>
        <v>1322572.9713300129</v>
      </c>
      <c r="L41" s="140">
        <f t="shared" si="12"/>
        <v>1296209.4672536515</v>
      </c>
      <c r="M41" s="140">
        <f t="shared" si="12"/>
        <v>1151418.5472494098</v>
      </c>
      <c r="N41" s="140">
        <f t="shared" si="6"/>
        <v>12887470.705706803</v>
      </c>
      <c r="P41" s="118">
        <f t="shared" si="9"/>
        <v>2022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f t="shared" si="10"/>
        <v>0</v>
      </c>
    </row>
    <row r="42" spans="1:29">
      <c r="A42" s="149">
        <f t="shared" si="7"/>
        <v>2023</v>
      </c>
      <c r="B42" s="140">
        <f t="shared" ref="B42:M42" si="13">B8*1.0277</f>
        <v>1012245.5819526312</v>
      </c>
      <c r="C42" s="140">
        <f t="shared" si="13"/>
        <v>927272.06732397375</v>
      </c>
      <c r="D42" s="140">
        <f t="shared" si="13"/>
        <v>994795.76011842873</v>
      </c>
      <c r="E42" s="140">
        <f t="shared" si="13"/>
        <v>1081250.6762232112</v>
      </c>
      <c r="F42" s="140">
        <f t="shared" si="13"/>
        <v>939045.26502529962</v>
      </c>
      <c r="G42" s="140">
        <f t="shared" si="13"/>
        <v>950845.44584605703</v>
      </c>
      <c r="H42" s="140">
        <f t="shared" si="13"/>
        <v>944398.45111114008</v>
      </c>
      <c r="I42" s="140">
        <f t="shared" si="13"/>
        <v>1097802.5207597688</v>
      </c>
      <c r="J42" s="140">
        <f t="shared" si="13"/>
        <v>1224811.8195544288</v>
      </c>
      <c r="K42" s="140">
        <f t="shared" si="13"/>
        <v>1330648.7621354142</v>
      </c>
      <c r="L42" s="140">
        <f t="shared" si="13"/>
        <v>1304110.6087034922</v>
      </c>
      <c r="M42" s="140">
        <f t="shared" si="13"/>
        <v>1158409.693012099</v>
      </c>
      <c r="N42" s="140">
        <f t="shared" si="6"/>
        <v>12965636.651765946</v>
      </c>
      <c r="P42" s="118">
        <f t="shared" si="9"/>
        <v>2023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f t="shared" si="10"/>
        <v>0</v>
      </c>
    </row>
    <row r="43" spans="1:29">
      <c r="A43" s="149">
        <f t="shared" si="7"/>
        <v>2024</v>
      </c>
      <c r="B43" s="140">
        <f t="shared" ref="B43:M43" si="14">B9*1.0277</f>
        <v>1017288.9348854974</v>
      </c>
      <c r="C43" s="140">
        <f t="shared" si="14"/>
        <v>931926.8741194224</v>
      </c>
      <c r="D43" s="140">
        <f t="shared" si="14"/>
        <v>999771.26103701734</v>
      </c>
      <c r="E43" s="140">
        <f t="shared" si="14"/>
        <v>1086709.1575343509</v>
      </c>
      <c r="F43" s="140">
        <f t="shared" si="14"/>
        <v>943820.30533370003</v>
      </c>
      <c r="G43" s="140">
        <f t="shared" si="14"/>
        <v>955644.51775854873</v>
      </c>
      <c r="H43" s="140">
        <f t="shared" si="14"/>
        <v>949158.56249520741</v>
      </c>
      <c r="I43" s="140">
        <f t="shared" si="14"/>
        <v>1103310.9854900255</v>
      </c>
      <c r="J43" s="140">
        <f t="shared" si="14"/>
        <v>1231032.0467565495</v>
      </c>
      <c r="K43" s="140">
        <f t="shared" si="14"/>
        <v>1337402.8558798167</v>
      </c>
      <c r="L43" s="140">
        <f t="shared" si="14"/>
        <v>1310717.0764853687</v>
      </c>
      <c r="M43" s="140">
        <f t="shared" si="14"/>
        <v>1164256.0265569771</v>
      </c>
      <c r="N43" s="140">
        <f t="shared" si="6"/>
        <v>13031038.604332484</v>
      </c>
      <c r="P43" s="118">
        <f t="shared" si="9"/>
        <v>2024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f t="shared" si="10"/>
        <v>0</v>
      </c>
    </row>
    <row r="44" spans="1:29">
      <c r="A44" s="149">
        <f t="shared" si="7"/>
        <v>2025</v>
      </c>
      <c r="B44" s="140">
        <f t="shared" ref="B44:M44" si="15">B10*1.0277</f>
        <v>1022687.4546015046</v>
      </c>
      <c r="C44" s="140">
        <f t="shared" si="15"/>
        <v>936925.81074110721</v>
      </c>
      <c r="D44" s="140">
        <f t="shared" si="15"/>
        <v>1005112.7007011106</v>
      </c>
      <c r="E44" s="140">
        <f t="shared" si="15"/>
        <v>1092547.7376682218</v>
      </c>
      <c r="F44" s="140">
        <f t="shared" si="15"/>
        <v>948929.91840743378</v>
      </c>
      <c r="G44" s="140">
        <f t="shared" si="15"/>
        <v>960772.75486440328</v>
      </c>
      <c r="H44" s="140">
        <f t="shared" si="15"/>
        <v>954244.69682701933</v>
      </c>
      <c r="I44" s="140">
        <f t="shared" si="15"/>
        <v>1109195.7157605311</v>
      </c>
      <c r="J44" s="140">
        <f t="shared" si="15"/>
        <v>1237677.2653480088</v>
      </c>
      <c r="K44" s="140">
        <f t="shared" si="15"/>
        <v>1344616.674054113</v>
      </c>
      <c r="L44" s="140">
        <f t="shared" si="15"/>
        <v>1317771.2672866071</v>
      </c>
      <c r="M44" s="140">
        <f t="shared" si="15"/>
        <v>1170498.7423233686</v>
      </c>
      <c r="N44" s="140">
        <f t="shared" si="6"/>
        <v>13100980.738583427</v>
      </c>
      <c r="P44" s="118">
        <f t="shared" si="9"/>
        <v>2025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f t="shared" si="10"/>
        <v>0</v>
      </c>
    </row>
    <row r="45" spans="1:29">
      <c r="A45" s="149">
        <f t="shared" si="7"/>
        <v>2026</v>
      </c>
      <c r="B45" s="140">
        <f t="shared" ref="B45:M45" si="16">B11*1.0277</f>
        <v>1029135.1280093824</v>
      </c>
      <c r="C45" s="140">
        <f t="shared" si="16"/>
        <v>942918.08076510811</v>
      </c>
      <c r="D45" s="140">
        <f t="shared" si="16"/>
        <v>1011516.8070051811</v>
      </c>
      <c r="E45" s="140">
        <f t="shared" si="16"/>
        <v>1099014.9433725157</v>
      </c>
      <c r="F45" s="140">
        <f t="shared" si="16"/>
        <v>954585.80174906307</v>
      </c>
      <c r="G45" s="140">
        <f t="shared" si="16"/>
        <v>966396.73456696351</v>
      </c>
      <c r="H45" s="140">
        <f t="shared" si="16"/>
        <v>959848.29690466553</v>
      </c>
      <c r="I45" s="140">
        <f t="shared" si="16"/>
        <v>1115643.565174381</v>
      </c>
      <c r="J45" s="140">
        <f t="shared" si="16"/>
        <v>1244927.1007327561</v>
      </c>
      <c r="K45" s="140">
        <f t="shared" si="16"/>
        <v>1352419.5979765877</v>
      </c>
      <c r="L45" s="140">
        <f t="shared" si="16"/>
        <v>1325362.0296739482</v>
      </c>
      <c r="M45" s="140">
        <f t="shared" si="16"/>
        <v>1177227.333700543</v>
      </c>
      <c r="N45" s="140">
        <f t="shared" si="6"/>
        <v>13178995.419631096</v>
      </c>
      <c r="P45" s="118">
        <f t="shared" si="9"/>
        <v>2026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f t="shared" si="10"/>
        <v>0</v>
      </c>
    </row>
    <row r="46" spans="1:29" ht="15.75" thickBot="1">
      <c r="A46" s="122">
        <f t="shared" si="7"/>
        <v>2027</v>
      </c>
      <c r="B46" s="116">
        <f t="shared" ref="B46:M46" si="17">B12*1.0277</f>
        <v>1035731.8929203741</v>
      </c>
      <c r="C46" s="116">
        <f t="shared" si="17"/>
        <v>949137.64555625198</v>
      </c>
      <c r="D46" s="116">
        <f t="shared" si="17"/>
        <v>1018169.695643423</v>
      </c>
      <c r="E46" s="116">
        <f t="shared" si="17"/>
        <v>1105955.5698508632</v>
      </c>
      <c r="F46" s="116">
        <f t="shared" si="17"/>
        <v>960656.18279064749</v>
      </c>
      <c r="G46" s="116">
        <f t="shared" si="17"/>
        <v>972400.44023362419</v>
      </c>
      <c r="H46" s="116">
        <f t="shared" si="17"/>
        <v>965846.71670348418</v>
      </c>
      <c r="I46" s="116">
        <f t="shared" si="17"/>
        <v>1122518.5809672137</v>
      </c>
      <c r="J46" s="116">
        <f t="shared" si="17"/>
        <v>1252628.9127411286</v>
      </c>
      <c r="K46" s="116">
        <f t="shared" si="17"/>
        <v>1360662.3999470805</v>
      </c>
      <c r="L46" s="116">
        <f t="shared" si="17"/>
        <v>1333356.3811310362</v>
      </c>
      <c r="M46" s="116">
        <f t="shared" si="17"/>
        <v>1184326.1801839832</v>
      </c>
      <c r="N46" s="116">
        <f t="shared" si="6"/>
        <v>13261390.59866911</v>
      </c>
      <c r="P46" s="119">
        <f t="shared" si="9"/>
        <v>2027</v>
      </c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>
        <f t="shared" si="10"/>
        <v>0</v>
      </c>
    </row>
    <row r="47" spans="1:29">
      <c r="A47" s="149">
        <f t="shared" si="7"/>
        <v>2028</v>
      </c>
      <c r="B47" s="140">
        <f t="shared" ref="B47:M47" si="18">B13*1.0277</f>
        <v>1042359.5159574114</v>
      </c>
      <c r="C47" s="140">
        <f t="shared" si="18"/>
        <v>955462.87397849152</v>
      </c>
      <c r="D47" s="140">
        <f t="shared" si="18"/>
        <v>1024940.9333228902</v>
      </c>
      <c r="E47" s="140">
        <f t="shared" si="18"/>
        <v>1113187.167945418</v>
      </c>
      <c r="F47" s="140">
        <f t="shared" si="18"/>
        <v>966975.56335150381</v>
      </c>
      <c r="G47" s="140">
        <f t="shared" si="18"/>
        <v>978608.43808105215</v>
      </c>
      <c r="H47" s="140">
        <f t="shared" si="18"/>
        <v>972054.88201538171</v>
      </c>
      <c r="I47" s="140">
        <f t="shared" si="18"/>
        <v>1129640.0633413745</v>
      </c>
      <c r="J47" s="140">
        <f t="shared" si="18"/>
        <v>1260655.6363583673</v>
      </c>
      <c r="K47" s="140">
        <f t="shared" si="18"/>
        <v>1369246.2228654122</v>
      </c>
      <c r="L47" s="140">
        <f t="shared" si="18"/>
        <v>1341656.1331889327</v>
      </c>
      <c r="M47" s="140">
        <f t="shared" si="18"/>
        <v>1191667.721684966</v>
      </c>
      <c r="N47" s="140">
        <f t="shared" si="6"/>
        <v>13346455.152091203</v>
      </c>
      <c r="P47" s="118">
        <f t="shared" si="9"/>
        <v>2028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f t="shared" si="10"/>
        <v>0</v>
      </c>
    </row>
    <row r="48" spans="1:29">
      <c r="A48" s="149">
        <f t="shared" si="7"/>
        <v>2029</v>
      </c>
      <c r="B48" s="140">
        <f t="shared" ref="B48:M48" si="19">B14*1.0277</f>
        <v>1048563.4701515796</v>
      </c>
      <c r="C48" s="140">
        <f t="shared" si="19"/>
        <v>961446.49673382554</v>
      </c>
      <c r="D48" s="140">
        <f t="shared" si="19"/>
        <v>1031346.3447860442</v>
      </c>
      <c r="E48" s="140">
        <f t="shared" si="19"/>
        <v>1120128.0853260648</v>
      </c>
      <c r="F48" s="140">
        <f t="shared" si="19"/>
        <v>973047.38336630503</v>
      </c>
      <c r="G48" s="140">
        <f t="shared" si="19"/>
        <v>984540.98293004278</v>
      </c>
      <c r="H48" s="140">
        <f t="shared" si="19"/>
        <v>977997.23779344349</v>
      </c>
      <c r="I48" s="140">
        <f t="shared" si="19"/>
        <v>1136437.5028897051</v>
      </c>
      <c r="J48" s="140">
        <f t="shared" si="19"/>
        <v>1268325.0393063128</v>
      </c>
      <c r="K48" s="140">
        <f t="shared" si="19"/>
        <v>1377420.2952225085</v>
      </c>
      <c r="L48" s="140">
        <f t="shared" si="19"/>
        <v>1349538.730239731</v>
      </c>
      <c r="M48" s="140">
        <f t="shared" si="19"/>
        <v>1198637.6094382149</v>
      </c>
      <c r="N48" s="140">
        <f t="shared" si="6"/>
        <v>13427429.178183777</v>
      </c>
      <c r="P48" s="118">
        <f t="shared" si="9"/>
        <v>2029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f t="shared" si="10"/>
        <v>0</v>
      </c>
    </row>
    <row r="49" spans="1:29">
      <c r="A49" s="149">
        <f t="shared" si="7"/>
        <v>2030</v>
      </c>
      <c r="B49" s="140">
        <f t="shared" ref="B49:M49" si="20">B15*1.0277</f>
        <v>1054294.6544185432</v>
      </c>
      <c r="C49" s="140">
        <f t="shared" si="20"/>
        <v>967028.96403105825</v>
      </c>
      <c r="D49" s="140">
        <f t="shared" si="20"/>
        <v>1037320.0662961211</v>
      </c>
      <c r="E49" s="140">
        <f t="shared" si="20"/>
        <v>1126672.4372438185</v>
      </c>
      <c r="F49" s="140">
        <f t="shared" si="20"/>
        <v>978781.74515283934</v>
      </c>
      <c r="G49" s="140">
        <f t="shared" si="20"/>
        <v>990114.57999141072</v>
      </c>
      <c r="H49" s="140">
        <f t="shared" si="20"/>
        <v>983589.03478631808</v>
      </c>
      <c r="I49" s="140">
        <f t="shared" si="20"/>
        <v>1142812.4646504987</v>
      </c>
      <c r="J49" s="140">
        <f t="shared" si="20"/>
        <v>1275524.1435847515</v>
      </c>
      <c r="K49" s="140">
        <f t="shared" si="20"/>
        <v>1385066.245846373</v>
      </c>
      <c r="L49" s="140">
        <f t="shared" si="20"/>
        <v>1356893.2426488926</v>
      </c>
      <c r="M49" s="140">
        <f t="shared" si="20"/>
        <v>1205140.079809021</v>
      </c>
      <c r="N49" s="140">
        <f t="shared" si="6"/>
        <v>13503237.658459645</v>
      </c>
      <c r="P49" s="118">
        <f t="shared" si="9"/>
        <v>2030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f t="shared" si="10"/>
        <v>0</v>
      </c>
    </row>
    <row r="50" spans="1:29">
      <c r="A50" s="149">
        <f t="shared" si="7"/>
        <v>2031</v>
      </c>
      <c r="B50" s="140">
        <f t="shared" ref="B50:M50" si="21">B16*1.0277</f>
        <v>1060346.8084968335</v>
      </c>
      <c r="C50" s="140">
        <f t="shared" si="21"/>
        <v>972937.89014930848</v>
      </c>
      <c r="D50" s="140">
        <f t="shared" si="21"/>
        <v>1043640.871404076</v>
      </c>
      <c r="E50" s="140">
        <f t="shared" si="21"/>
        <v>1133642.8819933101</v>
      </c>
      <c r="F50" s="140">
        <f t="shared" si="21"/>
        <v>984894.46508935117</v>
      </c>
      <c r="G50" s="140">
        <f t="shared" si="21"/>
        <v>996058.64595861442</v>
      </c>
      <c r="H50" s="140">
        <f t="shared" si="21"/>
        <v>989552.47331740288</v>
      </c>
      <c r="I50" s="140">
        <f t="shared" si="21"/>
        <v>1149604.0454173335</v>
      </c>
      <c r="J50" s="140">
        <f t="shared" si="21"/>
        <v>1283178.4638132355</v>
      </c>
      <c r="K50" s="140">
        <f t="shared" si="21"/>
        <v>1393190.746973281</v>
      </c>
      <c r="L50" s="140">
        <f t="shared" si="21"/>
        <v>1364710.8144367933</v>
      </c>
      <c r="M50" s="140">
        <f t="shared" si="21"/>
        <v>1212061.4743643983</v>
      </c>
      <c r="N50" s="140">
        <f t="shared" si="6"/>
        <v>13583819.581413938</v>
      </c>
      <c r="P50" s="118">
        <f t="shared" si="9"/>
        <v>2031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>
        <f t="shared" si="10"/>
        <v>0</v>
      </c>
    </row>
    <row r="51" spans="1:29">
      <c r="A51" s="149">
        <f t="shared" si="7"/>
        <v>2032</v>
      </c>
      <c r="B51" s="140">
        <f t="shared" ref="B51:M51" si="22">B17*1.0277</f>
        <v>1066666.129435675</v>
      </c>
      <c r="C51" s="140">
        <f t="shared" si="22"/>
        <v>979126.41320942203</v>
      </c>
      <c r="D51" s="140">
        <f t="shared" si="22"/>
        <v>1050258.6999326856</v>
      </c>
      <c r="E51" s="140">
        <f t="shared" si="22"/>
        <v>1140978.1635521965</v>
      </c>
      <c r="F51" s="140">
        <f t="shared" si="22"/>
        <v>991329.345080973</v>
      </c>
      <c r="G51" s="140">
        <f t="shared" si="22"/>
        <v>1002310.0547965334</v>
      </c>
      <c r="H51" s="140">
        <f t="shared" si="22"/>
        <v>995820.94001015532</v>
      </c>
      <c r="I51" s="140">
        <f t="shared" si="22"/>
        <v>1156748.2456991042</v>
      </c>
      <c r="J51" s="140">
        <f t="shared" si="22"/>
        <v>1291246.1871729072</v>
      </c>
      <c r="K51" s="140">
        <f t="shared" si="22"/>
        <v>1401762.3657749023</v>
      </c>
      <c r="L51" s="140">
        <f t="shared" si="22"/>
        <v>1372958.5862810926</v>
      </c>
      <c r="M51" s="140">
        <f t="shared" si="22"/>
        <v>1219356.2859935679</v>
      </c>
      <c r="N51" s="140">
        <f t="shared" si="6"/>
        <v>13668561.416939216</v>
      </c>
      <c r="P51" s="118">
        <f t="shared" si="9"/>
        <v>2032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>
        <f t="shared" si="10"/>
        <v>0</v>
      </c>
    </row>
    <row r="52" spans="1:29">
      <c r="A52" s="149">
        <f t="shared" si="7"/>
        <v>2033</v>
      </c>
      <c r="B52" s="140">
        <f t="shared" ref="B52:M52" si="23">B18*1.0277</f>
        <v>1073601.4195380665</v>
      </c>
      <c r="C52" s="140">
        <f t="shared" si="23"/>
        <v>985912.97175267793</v>
      </c>
      <c r="D52" s="140">
        <f t="shared" si="23"/>
        <v>1057513.2111045199</v>
      </c>
      <c r="E52" s="140">
        <f t="shared" si="23"/>
        <v>1149027.35404269</v>
      </c>
      <c r="F52" s="140">
        <f t="shared" si="23"/>
        <v>998392.43213463714</v>
      </c>
      <c r="G52" s="140">
        <f t="shared" si="23"/>
        <v>1009186.1002313895</v>
      </c>
      <c r="H52" s="140">
        <f t="shared" si="23"/>
        <v>1002709.643903224</v>
      </c>
      <c r="I52" s="140">
        <f t="shared" si="23"/>
        <v>1164603.6596934204</v>
      </c>
      <c r="J52" s="140">
        <f t="shared" si="23"/>
        <v>1300102.6355936918</v>
      </c>
      <c r="K52" s="140">
        <f t="shared" si="23"/>
        <v>1411182.2020664332</v>
      </c>
      <c r="L52" s="140">
        <f t="shared" si="23"/>
        <v>1382034.6722520895</v>
      </c>
      <c r="M52" s="140">
        <f t="shared" si="23"/>
        <v>1227391.9779979428</v>
      </c>
      <c r="N52" s="140">
        <f t="shared" si="6"/>
        <v>13761658.280310784</v>
      </c>
      <c r="P52" s="118">
        <f t="shared" si="9"/>
        <v>2033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>
        <f t="shared" si="10"/>
        <v>0</v>
      </c>
    </row>
    <row r="53" spans="1:29">
      <c r="A53" s="149">
        <f t="shared" si="7"/>
        <v>2034</v>
      </c>
      <c r="B53" s="140">
        <f t="shared" ref="B53:M53" si="24">B19*1.0277</f>
        <v>1081508.5400267614</v>
      </c>
      <c r="C53" s="140">
        <f t="shared" si="24"/>
        <v>993633.24781374959</v>
      </c>
      <c r="D53" s="140">
        <f t="shared" si="24"/>
        <v>1065764.2572960819</v>
      </c>
      <c r="E53" s="140">
        <f t="shared" si="24"/>
        <v>1158184.355457939</v>
      </c>
      <c r="F53" s="140">
        <f t="shared" si="24"/>
        <v>1006424.9947611465</v>
      </c>
      <c r="G53" s="140">
        <f t="shared" si="24"/>
        <v>1017028.8938585772</v>
      </c>
      <c r="H53" s="140">
        <f t="shared" si="24"/>
        <v>1010555.4406057326</v>
      </c>
      <c r="I53" s="140">
        <f t="shared" si="24"/>
        <v>1173566.8019004203</v>
      </c>
      <c r="J53" s="140">
        <f t="shared" si="24"/>
        <v>1310197.0521638396</v>
      </c>
      <c r="K53" s="140">
        <f t="shared" si="24"/>
        <v>1421942.7080458757</v>
      </c>
      <c r="L53" s="140">
        <f t="shared" si="24"/>
        <v>1392421.6682456662</v>
      </c>
      <c r="M53" s="140">
        <f t="shared" si="24"/>
        <v>1236593.2859670115</v>
      </c>
      <c r="N53" s="140">
        <f t="shared" si="6"/>
        <v>13867821.246142799</v>
      </c>
      <c r="P53" s="118">
        <f t="shared" si="9"/>
        <v>2034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f t="shared" si="10"/>
        <v>0</v>
      </c>
    </row>
    <row r="54" spans="1:29">
      <c r="A54" s="149">
        <f t="shared" si="7"/>
        <v>2035</v>
      </c>
      <c r="B54" s="140">
        <f t="shared" ref="B54:M54" si="25">B20*1.0277</f>
        <v>1090112.0038275709</v>
      </c>
      <c r="C54" s="140">
        <f t="shared" si="25"/>
        <v>1002031.979479986</v>
      </c>
      <c r="D54" s="140">
        <f t="shared" si="25"/>
        <v>1074738.1832286923</v>
      </c>
      <c r="E54" s="140">
        <f t="shared" si="25"/>
        <v>1168146.3817968038</v>
      </c>
      <c r="F54" s="140">
        <f t="shared" si="25"/>
        <v>1015162.3463055488</v>
      </c>
      <c r="G54" s="140">
        <f t="shared" si="25"/>
        <v>1025566.9646608034</v>
      </c>
      <c r="H54" s="140">
        <f t="shared" si="25"/>
        <v>1019087.2382570379</v>
      </c>
      <c r="I54" s="140">
        <f t="shared" si="25"/>
        <v>1183329.6912362115</v>
      </c>
      <c r="J54" s="140">
        <f t="shared" si="25"/>
        <v>1321206.0538433155</v>
      </c>
      <c r="K54" s="140">
        <f t="shared" si="25"/>
        <v>1433700.3205625673</v>
      </c>
      <c r="L54" s="140">
        <f t="shared" si="25"/>
        <v>1403780.8393267887</v>
      </c>
      <c r="M54" s="140">
        <f t="shared" si="25"/>
        <v>1246648.4739625999</v>
      </c>
      <c r="N54" s="140">
        <f t="shared" si="6"/>
        <v>13983510.476487925</v>
      </c>
      <c r="P54" s="118">
        <f t="shared" si="9"/>
        <v>2035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f t="shared" si="10"/>
        <v>0</v>
      </c>
    </row>
    <row r="55" spans="1:29">
      <c r="A55" s="149">
        <f t="shared" si="7"/>
        <v>2036</v>
      </c>
      <c r="B55" s="140">
        <f t="shared" ref="B55:M55" si="26">B21*1.0277</f>
        <v>1099188.464700246</v>
      </c>
      <c r="C55" s="140">
        <f t="shared" si="26"/>
        <v>1010900.6510951506</v>
      </c>
      <c r="D55" s="140">
        <f t="shared" si="26"/>
        <v>1084211.3134102579</v>
      </c>
      <c r="E55" s="140">
        <f t="shared" si="26"/>
        <v>1178672.3486988577</v>
      </c>
      <c r="F55" s="140">
        <f t="shared" si="26"/>
        <v>1024395.5719814937</v>
      </c>
      <c r="G55" s="140">
        <f t="shared" si="26"/>
        <v>1034588.2862791857</v>
      </c>
      <c r="H55" s="140">
        <f t="shared" si="26"/>
        <v>1028094.2350152895</v>
      </c>
      <c r="I55" s="140">
        <f t="shared" si="26"/>
        <v>1193648.5809788853</v>
      </c>
      <c r="J55" s="140">
        <f t="shared" si="26"/>
        <v>1332864.293549876</v>
      </c>
      <c r="K55" s="140">
        <f t="shared" si="26"/>
        <v>1446169.3086429304</v>
      </c>
      <c r="L55" s="140">
        <f t="shared" si="26"/>
        <v>1415831.8284913087</v>
      </c>
      <c r="M55" s="140">
        <f t="shared" si="26"/>
        <v>1257305.4064824334</v>
      </c>
      <c r="N55" s="140">
        <f t="shared" si="6"/>
        <v>14105870.289325917</v>
      </c>
      <c r="P55" s="118">
        <f t="shared" si="9"/>
        <v>2036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f t="shared" si="10"/>
        <v>0</v>
      </c>
    </row>
    <row r="56" spans="1:29">
      <c r="A56" s="149">
        <f t="shared" si="7"/>
        <v>2037</v>
      </c>
      <c r="B56" s="140">
        <f t="shared" ref="B56:M56" si="27">B22*1.0277</f>
        <v>1109024.8435451628</v>
      </c>
      <c r="C56" s="140">
        <f t="shared" si="27"/>
        <v>1020503.6352250919</v>
      </c>
      <c r="D56" s="140">
        <f t="shared" si="27"/>
        <v>1094466.7830241241</v>
      </c>
      <c r="E56" s="140">
        <f t="shared" si="27"/>
        <v>1190059.7173332085</v>
      </c>
      <c r="F56" s="140">
        <f t="shared" si="27"/>
        <v>1034382.51110091</v>
      </c>
      <c r="G56" s="140">
        <f t="shared" si="27"/>
        <v>1044353.5306477242</v>
      </c>
      <c r="H56" s="140">
        <f t="shared" si="27"/>
        <v>1037834.9064344355</v>
      </c>
      <c r="I56" s="140">
        <f t="shared" si="27"/>
        <v>1204825.6229140132</v>
      </c>
      <c r="J56" s="140">
        <f t="shared" si="27"/>
        <v>1345510.6008519549</v>
      </c>
      <c r="K56" s="140">
        <f t="shared" si="27"/>
        <v>1459719.3830141968</v>
      </c>
      <c r="L56" s="140">
        <f t="shared" si="27"/>
        <v>1428937.0471806685</v>
      </c>
      <c r="M56" s="140">
        <f t="shared" si="27"/>
        <v>1268884.8356733969</v>
      </c>
      <c r="N56" s="140">
        <f t="shared" si="6"/>
        <v>14238503.416944886</v>
      </c>
      <c r="P56" s="118">
        <f t="shared" si="9"/>
        <v>2037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f t="shared" si="10"/>
        <v>0</v>
      </c>
    </row>
    <row r="57" spans="1:29">
      <c r="A57" s="149">
        <f t="shared" si="7"/>
        <v>2038</v>
      </c>
      <c r="B57" s="140">
        <f t="shared" ref="B57:M57" si="28">B23*1.0277</f>
        <v>1119435.6852851214</v>
      </c>
      <c r="C57" s="140">
        <f t="shared" si="28"/>
        <v>1030658.265597054</v>
      </c>
      <c r="D57" s="140">
        <f t="shared" si="28"/>
        <v>1105308.4662802941</v>
      </c>
      <c r="E57" s="140">
        <f t="shared" si="28"/>
        <v>1202095.9397075411</v>
      </c>
      <c r="F57" s="140">
        <f t="shared" si="28"/>
        <v>1044941.3605880541</v>
      </c>
      <c r="G57" s="140">
        <f t="shared" si="28"/>
        <v>1054684.0300978601</v>
      </c>
      <c r="H57" s="140">
        <f t="shared" si="28"/>
        <v>1048134.1393488188</v>
      </c>
      <c r="I57" s="140">
        <f t="shared" si="28"/>
        <v>1216650.6563348728</v>
      </c>
      <c r="J57" s="140">
        <f t="shared" si="28"/>
        <v>1358900.4541573601</v>
      </c>
      <c r="K57" s="140">
        <f t="shared" si="28"/>
        <v>1474080.7269440603</v>
      </c>
      <c r="L57" s="140">
        <f t="shared" si="28"/>
        <v>1442833.9335617316</v>
      </c>
      <c r="M57" s="140">
        <f t="shared" si="28"/>
        <v>1281159.9414943815</v>
      </c>
      <c r="N57" s="140">
        <f t="shared" si="6"/>
        <v>14378883.599397149</v>
      </c>
      <c r="P57" s="118">
        <f t="shared" si="9"/>
        <v>2038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f t="shared" si="10"/>
        <v>0</v>
      </c>
    </row>
    <row r="58" spans="1:29">
      <c r="A58" s="149">
        <f t="shared" si="7"/>
        <v>2039</v>
      </c>
      <c r="B58" s="140">
        <f t="shared" ref="B58:M58" si="29">B24*1.0277</f>
        <v>1130597.687432725</v>
      </c>
      <c r="C58" s="140">
        <f t="shared" si="29"/>
        <v>1041523.3480155907</v>
      </c>
      <c r="D58" s="140">
        <f t="shared" si="29"/>
        <v>1116905.0877520347</v>
      </c>
      <c r="E58" s="140">
        <f t="shared" si="29"/>
        <v>1214957.5543772322</v>
      </c>
      <c r="F58" s="140">
        <f t="shared" si="29"/>
        <v>1056229.7540799812</v>
      </c>
      <c r="G58" s="140">
        <f t="shared" si="29"/>
        <v>1065746.8072277221</v>
      </c>
      <c r="H58" s="140">
        <f t="shared" si="29"/>
        <v>1059159.7014303114</v>
      </c>
      <c r="I58" s="140">
        <f t="shared" si="29"/>
        <v>1229306.8630701497</v>
      </c>
      <c r="J58" s="140">
        <f t="shared" si="29"/>
        <v>1373210.2145234474</v>
      </c>
      <c r="K58" s="140">
        <f t="shared" si="29"/>
        <v>1489434.6044580864</v>
      </c>
      <c r="L58" s="140">
        <f t="shared" si="29"/>
        <v>1457704.3422100814</v>
      </c>
      <c r="M58" s="140">
        <f t="shared" si="29"/>
        <v>1294308.3287575822</v>
      </c>
      <c r="N58" s="140">
        <f t="shared" si="6"/>
        <v>14529084.293334944</v>
      </c>
      <c r="P58" s="118">
        <f t="shared" si="9"/>
        <v>2039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f t="shared" si="10"/>
        <v>0</v>
      </c>
    </row>
    <row r="59" spans="1:29">
      <c r="A59" s="149">
        <f t="shared" si="7"/>
        <v>2040</v>
      </c>
      <c r="B59" s="140">
        <f t="shared" ref="B59:M59" si="30">B25*1.0277</f>
        <v>1142660.7410048041</v>
      </c>
      <c r="C59" s="140">
        <f t="shared" si="30"/>
        <v>1053234.2944514723</v>
      </c>
      <c r="D59" s="140">
        <f t="shared" si="30"/>
        <v>1129401.0892916142</v>
      </c>
      <c r="E59" s="140">
        <f t="shared" si="30"/>
        <v>1228794.0580634591</v>
      </c>
      <c r="F59" s="140">
        <f t="shared" si="30"/>
        <v>1068378.9694970171</v>
      </c>
      <c r="G59" s="140">
        <f t="shared" si="30"/>
        <v>1077677.2296471011</v>
      </c>
      <c r="H59" s="140">
        <f t="shared" si="30"/>
        <v>1071046.7793451424</v>
      </c>
      <c r="I59" s="140">
        <f t="shared" si="30"/>
        <v>1242947.7880137817</v>
      </c>
      <c r="J59" s="140">
        <f t="shared" si="30"/>
        <v>1388603.302048675</v>
      </c>
      <c r="K59" s="140">
        <f t="shared" si="30"/>
        <v>1505955.7041438164</v>
      </c>
      <c r="L59" s="140">
        <f t="shared" si="30"/>
        <v>1473720.7578740469</v>
      </c>
      <c r="M59" s="140">
        <f t="shared" si="30"/>
        <v>1308487.8288468719</v>
      </c>
      <c r="N59" s="140">
        <f t="shared" si="6"/>
        <v>14690908.542227805</v>
      </c>
      <c r="P59" s="118">
        <f t="shared" si="9"/>
        <v>2040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>
        <f t="shared" si="10"/>
        <v>0</v>
      </c>
    </row>
    <row r="60" spans="1:29">
      <c r="A60" s="149">
        <f t="shared" si="7"/>
        <v>2041</v>
      </c>
      <c r="B60" s="140">
        <f t="shared" ref="B60:M60" si="31">B26*1.0277</f>
        <v>1155203.1271435905</v>
      </c>
      <c r="C60" s="140">
        <f t="shared" si="31"/>
        <v>1065402.752005137</v>
      </c>
      <c r="D60" s="140">
        <f t="shared" si="31"/>
        <v>1142380.0218909674</v>
      </c>
      <c r="E60" s="140">
        <f t="shared" si="31"/>
        <v>1243154.8628436914</v>
      </c>
      <c r="F60" s="140">
        <f t="shared" si="31"/>
        <v>1080997.2506772066</v>
      </c>
      <c r="G60" s="140">
        <f t="shared" si="31"/>
        <v>1090076.3912091386</v>
      </c>
      <c r="H60" s="140">
        <f t="shared" si="31"/>
        <v>1083398.7512413575</v>
      </c>
      <c r="I60" s="140">
        <f t="shared" si="31"/>
        <v>1257115.4079757489</v>
      </c>
      <c r="J60" s="140">
        <f t="shared" si="31"/>
        <v>1404580.0390736999</v>
      </c>
      <c r="K60" s="140">
        <f t="shared" si="31"/>
        <v>1523104.7795150222</v>
      </c>
      <c r="L60" s="140">
        <f t="shared" si="31"/>
        <v>1490353.246990267</v>
      </c>
      <c r="M60" s="140">
        <f t="shared" si="31"/>
        <v>1323221.8568924111</v>
      </c>
      <c r="N60" s="140">
        <f t="shared" si="6"/>
        <v>14858988.487458237</v>
      </c>
      <c r="P60" s="118">
        <f t="shared" si="9"/>
        <v>2041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f t="shared" si="10"/>
        <v>0</v>
      </c>
    </row>
    <row r="61" spans="1:29">
      <c r="A61" s="149">
        <f t="shared" si="7"/>
        <v>2042</v>
      </c>
      <c r="B61" s="140">
        <f t="shared" ref="B61:M61" si="32">B27*1.0277</f>
        <v>1168268.8810547227</v>
      </c>
      <c r="C61" s="140">
        <f t="shared" si="32"/>
        <v>1078068.6625501099</v>
      </c>
      <c r="D61" s="140">
        <f t="shared" si="32"/>
        <v>1155884.3711367263</v>
      </c>
      <c r="E61" s="140">
        <f t="shared" si="32"/>
        <v>1258084.5184201023</v>
      </c>
      <c r="F61" s="140">
        <f t="shared" si="32"/>
        <v>1094123.9738798775</v>
      </c>
      <c r="G61" s="140">
        <f t="shared" si="32"/>
        <v>1102984.6703857156</v>
      </c>
      <c r="H61" s="140">
        <f t="shared" si="32"/>
        <v>1096255.8720709537</v>
      </c>
      <c r="I61" s="140">
        <f t="shared" si="32"/>
        <v>1271855.3417633846</v>
      </c>
      <c r="J61" s="140">
        <f t="shared" si="32"/>
        <v>1421189.5413960838</v>
      </c>
      <c r="K61" s="140">
        <f t="shared" si="32"/>
        <v>1540934.4356845242</v>
      </c>
      <c r="L61" s="140">
        <f t="shared" si="32"/>
        <v>1507653.7028549835</v>
      </c>
      <c r="M61" s="140">
        <f t="shared" si="32"/>
        <v>1338557.704351041</v>
      </c>
      <c r="N61" s="140">
        <f t="shared" si="6"/>
        <v>15033861.675548226</v>
      </c>
      <c r="P61" s="118">
        <f t="shared" si="9"/>
        <v>2042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f t="shared" si="10"/>
        <v>0</v>
      </c>
    </row>
    <row r="62" spans="1:29">
      <c r="A62" s="149">
        <f t="shared" si="7"/>
        <v>2043</v>
      </c>
      <c r="B62" s="140">
        <f t="shared" ref="B62:M62" si="33">B28*1.0277</f>
        <v>1182163.3206571257</v>
      </c>
      <c r="C62" s="140">
        <f t="shared" si="33"/>
        <v>1091504.4226272921</v>
      </c>
      <c r="D62" s="140">
        <f t="shared" si="33"/>
        <v>1170205.0553740642</v>
      </c>
      <c r="E62" s="140">
        <f t="shared" si="33"/>
        <v>1273892.1912765256</v>
      </c>
      <c r="F62" s="140">
        <f t="shared" si="33"/>
        <v>1108031.9887250301</v>
      </c>
      <c r="G62" s="140">
        <f t="shared" si="33"/>
        <v>1116686.8893561002</v>
      </c>
      <c r="H62" s="140">
        <f t="shared" si="33"/>
        <v>1109903.856676796</v>
      </c>
      <c r="I62" s="140">
        <f t="shared" si="33"/>
        <v>1287487.159428471</v>
      </c>
      <c r="J62" s="140">
        <f t="shared" si="33"/>
        <v>1438759.4630274684</v>
      </c>
      <c r="K62" s="140">
        <f t="shared" si="33"/>
        <v>1559789.9072020403</v>
      </c>
      <c r="L62" s="140">
        <f t="shared" si="33"/>
        <v>1525964.7019480723</v>
      </c>
      <c r="M62" s="140">
        <f t="shared" si="33"/>
        <v>1354816.1896924772</v>
      </c>
      <c r="N62" s="140">
        <f t="shared" si="6"/>
        <v>15219205.145991463</v>
      </c>
      <c r="P62" s="118">
        <f t="shared" si="9"/>
        <v>2043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f t="shared" si="10"/>
        <v>0</v>
      </c>
    </row>
    <row r="63" spans="1:29">
      <c r="A63" s="149">
        <f t="shared" si="7"/>
        <v>2044</v>
      </c>
      <c r="B63" s="140">
        <f t="shared" ref="B63:M63" si="34">B29*1.0277</f>
        <v>1196554.4446171192</v>
      </c>
      <c r="C63" s="140">
        <f t="shared" si="34"/>
        <v>1105416.0178242638</v>
      </c>
      <c r="D63" s="140">
        <f t="shared" si="34"/>
        <v>1185028.5991059016</v>
      </c>
      <c r="E63" s="140">
        <f t="shared" si="34"/>
        <v>1290252.129859277</v>
      </c>
      <c r="F63" s="140">
        <f t="shared" si="34"/>
        <v>1122432.0410681507</v>
      </c>
      <c r="G63" s="140">
        <f t="shared" si="34"/>
        <v>1130874.0914413242</v>
      </c>
      <c r="H63" s="140">
        <f t="shared" si="34"/>
        <v>1124031.243757077</v>
      </c>
      <c r="I63" s="140">
        <f t="shared" si="34"/>
        <v>1303670.9447727187</v>
      </c>
      <c r="J63" s="140">
        <f t="shared" si="34"/>
        <v>1456966.9542088984</v>
      </c>
      <c r="K63" s="140">
        <f t="shared" si="34"/>
        <v>1579340.9491101883</v>
      </c>
      <c r="L63" s="140">
        <f t="shared" si="34"/>
        <v>1544954.5524153954</v>
      </c>
      <c r="M63" s="140">
        <f t="shared" si="34"/>
        <v>1371671.2693205506</v>
      </c>
      <c r="N63" s="140">
        <f t="shared" si="6"/>
        <v>15411193.237500863</v>
      </c>
      <c r="P63" s="118">
        <f t="shared" si="9"/>
        <v>2044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f t="shared" si="10"/>
        <v>0</v>
      </c>
    </row>
    <row r="64" spans="1:29">
      <c r="A64" s="149">
        <f t="shared" si="7"/>
        <v>2045</v>
      </c>
      <c r="B64" s="140">
        <f t="shared" ref="B64:M64" si="35">B30*1.0277</f>
        <v>1212090.0627383853</v>
      </c>
      <c r="C64" s="140">
        <f t="shared" si="35"/>
        <v>1120407.6853151831</v>
      </c>
      <c r="D64" s="140">
        <f t="shared" si="35"/>
        <v>1201001.8348945975</v>
      </c>
      <c r="E64" s="140">
        <f t="shared" si="35"/>
        <v>1307865.6591271434</v>
      </c>
      <c r="F64" s="140">
        <f t="shared" si="35"/>
        <v>1137935.2129757686</v>
      </c>
      <c r="G64" s="140">
        <f t="shared" si="35"/>
        <v>1146166.7171991991</v>
      </c>
      <c r="H64" s="140">
        <f t="shared" si="35"/>
        <v>1139253.6368097621</v>
      </c>
      <c r="I64" s="140">
        <f t="shared" si="35"/>
        <v>1321116.8137891127</v>
      </c>
      <c r="J64" s="140">
        <f t="shared" si="35"/>
        <v>1476585.7573736403</v>
      </c>
      <c r="K64" s="140">
        <f t="shared" si="35"/>
        <v>1600421.976053301</v>
      </c>
      <c r="L64" s="140">
        <f t="shared" si="35"/>
        <v>1565443.5239279303</v>
      </c>
      <c r="M64" s="140">
        <f t="shared" si="35"/>
        <v>1389861.6458063193</v>
      </c>
      <c r="N64" s="140">
        <f t="shared" si="6"/>
        <v>15618150.526010344</v>
      </c>
      <c r="P64" s="118">
        <f t="shared" si="9"/>
        <v>2045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f t="shared" si="10"/>
        <v>0</v>
      </c>
    </row>
    <row r="65" spans="1:29">
      <c r="A65" s="149">
        <f t="shared" si="7"/>
        <v>2046</v>
      </c>
      <c r="B65" s="140">
        <f t="shared" ref="B65:M65" si="36">B31*1.0277</f>
        <v>1228487.1304653739</v>
      </c>
      <c r="C65" s="140">
        <f t="shared" si="36"/>
        <v>1136220.4024733808</v>
      </c>
      <c r="D65" s="140">
        <f t="shared" si="36"/>
        <v>1217846.5850423009</v>
      </c>
      <c r="E65" s="140">
        <f t="shared" si="36"/>
        <v>1326430.7238471468</v>
      </c>
      <c r="F65" s="140">
        <f t="shared" si="36"/>
        <v>1154279.4443663608</v>
      </c>
      <c r="G65" s="140">
        <f t="shared" si="36"/>
        <v>1162297.7715772525</v>
      </c>
      <c r="H65" s="140">
        <f t="shared" si="36"/>
        <v>1155305.5176562169</v>
      </c>
      <c r="I65" s="140">
        <f t="shared" si="36"/>
        <v>1339517.3193901747</v>
      </c>
      <c r="J65" s="140">
        <f t="shared" si="36"/>
        <v>1497278.9972189607</v>
      </c>
      <c r="K65" s="140">
        <f t="shared" si="36"/>
        <v>1622668.7409446565</v>
      </c>
      <c r="L65" s="140">
        <f t="shared" si="36"/>
        <v>1587073.8227843952</v>
      </c>
      <c r="M65" s="140">
        <f t="shared" si="36"/>
        <v>1409066.5143685681</v>
      </c>
      <c r="N65" s="140">
        <f t="shared" si="6"/>
        <v>15836472.970134789</v>
      </c>
      <c r="P65" s="118">
        <f t="shared" si="9"/>
        <v>2046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f t="shared" si="10"/>
        <v>0</v>
      </c>
    </row>
    <row r="66" spans="1:29">
      <c r="A66" s="49">
        <f t="shared" si="7"/>
        <v>2047</v>
      </c>
      <c r="B66" s="9">
        <f t="shared" ref="B66:M66" si="37">B32*1.0277</f>
        <v>1245823.5706264714</v>
      </c>
      <c r="C66" s="9">
        <f t="shared" si="37"/>
        <v>1152938.3895950045</v>
      </c>
      <c r="D66" s="9">
        <f t="shared" si="37"/>
        <v>1235654.3951028867</v>
      </c>
      <c r="E66" s="9">
        <f t="shared" si="37"/>
        <v>1346060.0355473023</v>
      </c>
      <c r="F66" s="9">
        <f t="shared" si="37"/>
        <v>1171558.0438335415</v>
      </c>
      <c r="G66" s="9">
        <f t="shared" si="37"/>
        <v>1179348.6031165223</v>
      </c>
      <c r="H66" s="9">
        <f t="shared" si="37"/>
        <v>1172263.6668531201</v>
      </c>
      <c r="I66" s="9">
        <f t="shared" si="37"/>
        <v>1358978.5052809529</v>
      </c>
      <c r="J66" s="9">
        <f t="shared" si="37"/>
        <v>1519205.752310721</v>
      </c>
      <c r="K66" s="9">
        <f t="shared" si="37"/>
        <v>1646269.2526994317</v>
      </c>
      <c r="L66" s="9">
        <f t="shared" si="37"/>
        <v>1610023.8055049535</v>
      </c>
      <c r="M66" s="9">
        <f t="shared" si="37"/>
        <v>1429421.4600289499</v>
      </c>
      <c r="N66" s="9">
        <f t="shared" si="6"/>
        <v>16067545.480499858</v>
      </c>
      <c r="P66" s="120">
        <f t="shared" si="9"/>
        <v>2047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>
        <f t="shared" si="10"/>
        <v>0</v>
      </c>
    </row>
    <row r="67" spans="1:29" ht="15.75" hidden="1" customHeight="1" thickBot="1">
      <c r="A67" s="138">
        <f t="shared" si="7"/>
        <v>2048</v>
      </c>
      <c r="B67" s="150">
        <v>1355361.5848231176</v>
      </c>
      <c r="C67" s="150">
        <v>1260962.8443284936</v>
      </c>
      <c r="D67" s="150">
        <v>1364945.2124754761</v>
      </c>
    </row>
  </sheetData>
  <mergeCells count="8">
    <mergeCell ref="B1:N1"/>
    <mergeCell ref="Q35:AC35"/>
    <mergeCell ref="B35:N35"/>
    <mergeCell ref="A1:A2"/>
    <mergeCell ref="P35:P36"/>
    <mergeCell ref="A35:A36"/>
    <mergeCell ref="P1:P2"/>
    <mergeCell ref="Q1:A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A2"/>
    </sheetView>
  </sheetViews>
  <sheetFormatPr defaultRowHeight="15"/>
  <sheetData>
    <row r="1" spans="1:14">
      <c r="A1" s="246" t="s">
        <v>60</v>
      </c>
      <c r="B1" s="244" t="s">
        <v>79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4">
      <c r="A2" s="247"/>
      <c r="B2" s="136" t="s">
        <v>67</v>
      </c>
      <c r="C2" s="124" t="s">
        <v>68</v>
      </c>
      <c r="D2" s="124" t="s">
        <v>69</v>
      </c>
      <c r="E2" s="125" t="s">
        <v>70</v>
      </c>
      <c r="F2" s="125" t="s">
        <v>71</v>
      </c>
      <c r="G2" s="125" t="s">
        <v>72</v>
      </c>
      <c r="H2" s="125" t="s">
        <v>73</v>
      </c>
      <c r="I2" s="125" t="s">
        <v>74</v>
      </c>
      <c r="J2" s="126" t="s">
        <v>75</v>
      </c>
      <c r="K2" s="127" t="s">
        <v>64</v>
      </c>
      <c r="L2" s="124" t="s">
        <v>65</v>
      </c>
      <c r="M2" s="128" t="s">
        <v>66</v>
      </c>
    </row>
    <row r="3" spans="1:14">
      <c r="A3" s="137"/>
      <c r="B3" s="130"/>
      <c r="C3" s="130"/>
      <c r="D3" s="130"/>
      <c r="E3" s="130"/>
      <c r="F3" s="130"/>
      <c r="G3" s="130"/>
      <c r="H3" s="130"/>
      <c r="I3" s="130"/>
      <c r="J3" s="130"/>
      <c r="K3" s="131">
        <v>2256.526957076615</v>
      </c>
      <c r="L3" s="131">
        <v>2165.6219335963747</v>
      </c>
      <c r="M3" s="131">
        <v>2344.8586835793453</v>
      </c>
    </row>
    <row r="4" spans="1:14">
      <c r="A4" s="129">
        <v>2018</v>
      </c>
      <c r="B4" s="132">
        <v>2858.1292872247072</v>
      </c>
      <c r="C4" s="131">
        <v>2592.6651451403241</v>
      </c>
      <c r="D4" s="131">
        <v>2018.5867156723098</v>
      </c>
      <c r="E4" s="131">
        <v>2034.5308009894627</v>
      </c>
      <c r="F4" s="131">
        <v>2440.9600919573099</v>
      </c>
      <c r="G4" s="131">
        <v>2570.4955982472811</v>
      </c>
      <c r="H4" s="131">
        <v>2683.8275369747525</v>
      </c>
      <c r="I4" s="133">
        <v>2724.6980070809673</v>
      </c>
      <c r="J4" s="131">
        <v>2515.3331192503174</v>
      </c>
      <c r="K4" s="131">
        <v>2317.2931381023341</v>
      </c>
      <c r="L4" s="131">
        <v>2223.9401265333081</v>
      </c>
      <c r="M4" s="131">
        <v>2408.003556189557</v>
      </c>
      <c r="N4" s="160"/>
    </row>
    <row r="5" spans="1:14">
      <c r="A5" s="134">
        <f t="shared" ref="A5:A33" si="0">+A4+1</f>
        <v>2019</v>
      </c>
      <c r="B5" s="132">
        <v>2902.8013253599679</v>
      </c>
      <c r="C5" s="131">
        <v>2633.1880272763283</v>
      </c>
      <c r="D5" s="131">
        <v>2050.1368569290075</v>
      </c>
      <c r="E5" s="131">
        <v>2050.5624737361163</v>
      </c>
      <c r="F5" s="131">
        <v>2460.1943416245404</v>
      </c>
      <c r="G5" s="131">
        <v>2590.7505603288446</v>
      </c>
      <c r="H5" s="131">
        <v>2704.9755307826185</v>
      </c>
      <c r="I5" s="133">
        <v>2746.1680515559578</v>
      </c>
      <c r="J5" s="131">
        <v>2535.1534126550814</v>
      </c>
      <c r="K5" s="131">
        <v>2336.6367193112956</v>
      </c>
      <c r="L5" s="131">
        <v>2242.5044444152886</v>
      </c>
      <c r="M5" s="131">
        <v>2428.1043417029364</v>
      </c>
      <c r="N5" s="160"/>
    </row>
    <row r="6" spans="1:14">
      <c r="A6" s="134">
        <f t="shared" si="0"/>
        <v>2020</v>
      </c>
      <c r="B6" s="132">
        <v>2927.0324302846402</v>
      </c>
      <c r="C6" s="131">
        <v>2655.1685379016676</v>
      </c>
      <c r="D6" s="131">
        <v>2067.2503537626303</v>
      </c>
      <c r="E6" s="131">
        <v>2061.8552682160621</v>
      </c>
      <c r="F6" s="131">
        <v>2473.743048107046</v>
      </c>
      <c r="G6" s="131">
        <v>2605.0182619967154</v>
      </c>
      <c r="H6" s="131">
        <v>2719.8722886886353</v>
      </c>
      <c r="I6" s="133">
        <v>2761.2916636432847</v>
      </c>
      <c r="J6" s="131">
        <v>2549.1149314241657</v>
      </c>
      <c r="K6" s="131">
        <v>2352.7938714476236</v>
      </c>
      <c r="L6" s="131">
        <v>2258.0106996989466</v>
      </c>
      <c r="M6" s="131">
        <v>2444.8939654076157</v>
      </c>
      <c r="N6" s="160"/>
    </row>
    <row r="7" spans="1:14">
      <c r="A7" s="134">
        <f t="shared" si="0"/>
        <v>2021</v>
      </c>
      <c r="B7" s="132">
        <v>2947.271994224222</v>
      </c>
      <c r="C7" s="131">
        <v>2673.5282433962875</v>
      </c>
      <c r="D7" s="131">
        <v>2081.544778819627</v>
      </c>
      <c r="E7" s="131">
        <v>2072.5899227741943</v>
      </c>
      <c r="F7" s="131">
        <v>2486.6221175045721</v>
      </c>
      <c r="G7" s="131">
        <v>2618.5807906529362</v>
      </c>
      <c r="H7" s="131">
        <v>2734.0327828374657</v>
      </c>
      <c r="I7" s="133">
        <v>2775.6677998349905</v>
      </c>
      <c r="J7" s="131">
        <v>2562.3864100966193</v>
      </c>
      <c r="K7" s="131">
        <v>2368.4289359834315</v>
      </c>
      <c r="L7" s="131">
        <v>2273.0158998742668</v>
      </c>
      <c r="M7" s="131">
        <v>2461.1410643975651</v>
      </c>
      <c r="N7" s="160"/>
    </row>
    <row r="8" spans="1:14">
      <c r="A8" s="134">
        <f t="shared" si="0"/>
        <v>2022</v>
      </c>
      <c r="B8" s="132">
        <v>2966.8575552006805</v>
      </c>
      <c r="C8" s="131">
        <v>2691.2946899733042</v>
      </c>
      <c r="D8" s="131">
        <v>2095.3773067541692</v>
      </c>
      <c r="E8" s="131">
        <v>2084.0526958701325</v>
      </c>
      <c r="F8" s="131">
        <v>2500.3747584853527</v>
      </c>
      <c r="G8" s="131">
        <v>2633.0632491010888</v>
      </c>
      <c r="H8" s="131">
        <v>2749.1537660489321</v>
      </c>
      <c r="I8" s="133">
        <v>2791.0190518263271</v>
      </c>
      <c r="J8" s="131">
        <v>2576.5580769952689</v>
      </c>
      <c r="K8" s="131">
        <v>2385.7803025565531</v>
      </c>
      <c r="L8" s="131">
        <v>2289.6682602242199</v>
      </c>
      <c r="M8" s="131">
        <v>2479.1716500519296</v>
      </c>
      <c r="N8" s="160"/>
    </row>
    <row r="9" spans="1:14">
      <c r="A9" s="134">
        <f t="shared" si="0"/>
        <v>2023</v>
      </c>
      <c r="B9" s="132">
        <v>2988.5930745689857</v>
      </c>
      <c r="C9" s="131">
        <v>2711.0114059838829</v>
      </c>
      <c r="D9" s="131">
        <v>2110.7282675561219</v>
      </c>
      <c r="E9" s="131">
        <v>2095.9467754012599</v>
      </c>
      <c r="F9" s="131">
        <v>2514.6448660953861</v>
      </c>
      <c r="G9" s="131">
        <v>2648.0906348084454</v>
      </c>
      <c r="H9" s="131">
        <v>2764.8437021054824</v>
      </c>
      <c r="I9" s="133">
        <v>2806.9479209192714</v>
      </c>
      <c r="J9" s="131">
        <v>2591.2629770897233</v>
      </c>
      <c r="K9" s="131">
        <v>2400.7571719139064</v>
      </c>
      <c r="L9" s="131">
        <v>2304.0417808574102</v>
      </c>
      <c r="M9" s="131">
        <v>2494.7347888193563</v>
      </c>
      <c r="N9" s="160"/>
    </row>
    <row r="10" spans="1:14">
      <c r="A10" s="134">
        <f t="shared" si="0"/>
        <v>2024</v>
      </c>
      <c r="B10" s="132">
        <v>3007.3541348359959</v>
      </c>
      <c r="C10" s="131">
        <v>2728.0299317929043</v>
      </c>
      <c r="D10" s="131">
        <v>2123.9784823718719</v>
      </c>
      <c r="E10" s="131">
        <v>2111.0039376700047</v>
      </c>
      <c r="F10" s="131">
        <v>2532.7099316025083</v>
      </c>
      <c r="G10" s="131">
        <v>2667.1143671181653</v>
      </c>
      <c r="H10" s="131">
        <v>2784.7061818014895</v>
      </c>
      <c r="I10" s="133">
        <v>2827.1128749253703</v>
      </c>
      <c r="J10" s="131">
        <v>2609.8784627427699</v>
      </c>
      <c r="K10" s="131">
        <v>2415.5336362365783</v>
      </c>
      <c r="L10" s="131">
        <v>2318.2229698469005</v>
      </c>
      <c r="M10" s="131">
        <v>2510.0896776989052</v>
      </c>
      <c r="N10" s="160"/>
    </row>
    <row r="11" spans="1:14">
      <c r="A11" s="134">
        <f t="shared" si="0"/>
        <v>2025</v>
      </c>
      <c r="B11" s="132">
        <v>3025.8641539245227</v>
      </c>
      <c r="C11" s="131">
        <v>2744.8207332241809</v>
      </c>
      <c r="D11" s="131">
        <v>2137.0513964649995</v>
      </c>
      <c r="E11" s="131">
        <v>2122.9294953729727</v>
      </c>
      <c r="F11" s="131">
        <v>2547.0178056406507</v>
      </c>
      <c r="G11" s="131">
        <v>2682.1815234213359</v>
      </c>
      <c r="H11" s="131">
        <v>2800.4376419206687</v>
      </c>
      <c r="I11" s="133">
        <v>2843.0839004270747</v>
      </c>
      <c r="J11" s="131">
        <v>2624.6222799615693</v>
      </c>
      <c r="K11" s="131">
        <v>2431.2882030573915</v>
      </c>
      <c r="L11" s="131">
        <v>2333.3428581134535</v>
      </c>
      <c r="M11" s="131">
        <v>2526.4609568896817</v>
      </c>
      <c r="N11" s="160"/>
    </row>
    <row r="12" spans="1:14">
      <c r="A12" s="134">
        <f t="shared" si="0"/>
        <v>2026</v>
      </c>
      <c r="B12" s="132">
        <v>3045.5994117112782</v>
      </c>
      <c r="C12" s="131">
        <v>2762.7229727144609</v>
      </c>
      <c r="D12" s="131">
        <v>2150.9896494953223</v>
      </c>
      <c r="E12" s="131">
        <v>2135.0185743667876</v>
      </c>
      <c r="F12" s="131">
        <v>2561.5218669004116</v>
      </c>
      <c r="G12" s="131">
        <v>2697.4552780999829</v>
      </c>
      <c r="H12" s="131">
        <v>2816.3848092402709</v>
      </c>
      <c r="I12" s="133">
        <v>2859.2739180104272</v>
      </c>
      <c r="J12" s="131">
        <v>2639.5682619833638</v>
      </c>
      <c r="K12" s="131">
        <v>2448.2252928307184</v>
      </c>
      <c r="L12" s="131">
        <v>2349.5976309577927</v>
      </c>
      <c r="M12" s="131">
        <v>2544.061048882822</v>
      </c>
      <c r="N12" s="160"/>
    </row>
    <row r="13" spans="1:14">
      <c r="A13" s="134">
        <f t="shared" si="0"/>
        <v>2027</v>
      </c>
      <c r="B13" s="132">
        <v>3066.8159793665973</v>
      </c>
      <c r="C13" s="131">
        <v>2781.968937445773</v>
      </c>
      <c r="D13" s="131">
        <v>2165.9740946751185</v>
      </c>
      <c r="E13" s="131">
        <v>2147.2842909446936</v>
      </c>
      <c r="F13" s="131">
        <v>2576.2378518593846</v>
      </c>
      <c r="G13" s="131">
        <v>2712.952202726301</v>
      </c>
      <c r="H13" s="131">
        <v>2832.5649859652935</v>
      </c>
      <c r="I13" s="133">
        <v>2875.7004933657804</v>
      </c>
      <c r="J13" s="131">
        <v>2654.7326247567071</v>
      </c>
      <c r="K13" s="131">
        <v>2467.3393119005173</v>
      </c>
      <c r="L13" s="131">
        <v>2367.9416346963349</v>
      </c>
      <c r="M13" s="131">
        <v>2563.9232860492607</v>
      </c>
      <c r="N13" s="160"/>
    </row>
    <row r="14" spans="1:14">
      <c r="A14" s="134">
        <f t="shared" si="0"/>
        <v>2028</v>
      </c>
      <c r="B14" s="132">
        <v>3090.7595189112762</v>
      </c>
      <c r="C14" s="131">
        <v>2803.6885918736721</v>
      </c>
      <c r="D14" s="131">
        <v>2182.8844951482879</v>
      </c>
      <c r="E14" s="131">
        <v>2159.7323060666035</v>
      </c>
      <c r="F14" s="131">
        <v>2591.1725523426044</v>
      </c>
      <c r="G14" s="131">
        <v>2728.6794495501013</v>
      </c>
      <c r="H14" s="131">
        <v>2848.98563968487</v>
      </c>
      <c r="I14" s="133">
        <v>2892.3712078018984</v>
      </c>
      <c r="J14" s="131">
        <v>2670.1223670451213</v>
      </c>
      <c r="K14" s="131">
        <v>2485.4399065359116</v>
      </c>
      <c r="L14" s="131">
        <v>2385.3130401788248</v>
      </c>
      <c r="M14" s="131">
        <v>2582.7324282913464</v>
      </c>
      <c r="N14" s="160"/>
    </row>
    <row r="15" spans="1:14">
      <c r="A15" s="134">
        <f t="shared" si="0"/>
        <v>2029</v>
      </c>
      <c r="B15" s="132">
        <v>3113.4335730624289</v>
      </c>
      <c r="C15" s="131">
        <v>2824.2566711972636</v>
      </c>
      <c r="D15" s="131">
        <v>2198.898306946282</v>
      </c>
      <c r="E15" s="131">
        <v>2171.7578243199246</v>
      </c>
      <c r="F15" s="131">
        <v>2605.6003556116361</v>
      </c>
      <c r="G15" s="131">
        <v>2743.8728994215758</v>
      </c>
      <c r="H15" s="131">
        <v>2864.8489615962217</v>
      </c>
      <c r="I15" s="133">
        <v>2908.4761031433723</v>
      </c>
      <c r="J15" s="131">
        <v>2684.9897675897664</v>
      </c>
      <c r="K15" s="131">
        <v>2502.6533825613933</v>
      </c>
      <c r="L15" s="131">
        <v>2401.8330649528752</v>
      </c>
      <c r="M15" s="131">
        <v>2600.619725673881</v>
      </c>
      <c r="N15" s="160"/>
    </row>
    <row r="16" spans="1:14">
      <c r="A16" s="134">
        <f t="shared" si="0"/>
        <v>2030</v>
      </c>
      <c r="B16" s="132">
        <v>3134.9963612134952</v>
      </c>
      <c r="C16" s="131">
        <v>2843.8166993321697</v>
      </c>
      <c r="D16" s="131">
        <v>2214.1272743373493</v>
      </c>
      <c r="E16" s="131">
        <v>2183.3109856318738</v>
      </c>
      <c r="F16" s="131">
        <v>2619.4614412657329</v>
      </c>
      <c r="G16" s="131">
        <v>2758.469557424376</v>
      </c>
      <c r="H16" s="131">
        <v>2880.0891793668452</v>
      </c>
      <c r="I16" s="133">
        <v>2923.9484054485738</v>
      </c>
      <c r="J16" s="131">
        <v>2699.2731833364605</v>
      </c>
      <c r="K16" s="131">
        <v>2519.7894238633248</v>
      </c>
      <c r="L16" s="131">
        <v>2418.2787744898683</v>
      </c>
      <c r="M16" s="131">
        <v>2618.4265571513406</v>
      </c>
      <c r="N16" s="160"/>
    </row>
    <row r="17" spans="1:14">
      <c r="A17" s="134">
        <f t="shared" si="0"/>
        <v>2031</v>
      </c>
      <c r="B17" s="132">
        <v>3156.4621492852643</v>
      </c>
      <c r="C17" s="131">
        <v>2863.2887367922685</v>
      </c>
      <c r="D17" s="131">
        <v>2229.2877343056189</v>
      </c>
      <c r="E17" s="131">
        <v>2195.3684053639172</v>
      </c>
      <c r="F17" s="131">
        <v>2633.9275188319129</v>
      </c>
      <c r="G17" s="131">
        <v>2773.7033127120148</v>
      </c>
      <c r="H17" s="131">
        <v>2895.9945837411524</v>
      </c>
      <c r="I17" s="133">
        <v>2940.0960241026928</v>
      </c>
      <c r="J17" s="131">
        <v>2714.1800243486296</v>
      </c>
      <c r="K17" s="131">
        <v>2538.096213242623</v>
      </c>
      <c r="L17" s="131">
        <v>2435.8480680847028</v>
      </c>
      <c r="M17" s="131">
        <v>2637.4499656286403</v>
      </c>
      <c r="N17" s="160"/>
    </row>
    <row r="18" spans="1:14">
      <c r="A18" s="134">
        <f t="shared" si="0"/>
        <v>2032</v>
      </c>
      <c r="B18" s="132">
        <v>3179.3944972042814</v>
      </c>
      <c r="C18" s="131">
        <v>2884.0911194597088</v>
      </c>
      <c r="D18" s="131">
        <v>2245.4839690509875</v>
      </c>
      <c r="E18" s="131">
        <v>2207.928895646985</v>
      </c>
      <c r="F18" s="131">
        <v>2648.9971631457156</v>
      </c>
      <c r="G18" s="131">
        <v>2789.5726644901997</v>
      </c>
      <c r="H18" s="131">
        <v>2912.5636077555382</v>
      </c>
      <c r="I18" s="133">
        <v>2956.9173682797341</v>
      </c>
      <c r="J18" s="131">
        <v>2729.7088220388182</v>
      </c>
      <c r="K18" s="131">
        <v>2557.0172273842477</v>
      </c>
      <c r="L18" s="131">
        <v>2454.006842170023</v>
      </c>
      <c r="M18" s="131">
        <v>2657.1116426908075</v>
      </c>
      <c r="N18" s="160"/>
    </row>
    <row r="19" spans="1:14">
      <c r="A19" s="134">
        <f t="shared" si="0"/>
        <v>2033</v>
      </c>
      <c r="B19" s="132">
        <v>3203.0962654546461</v>
      </c>
      <c r="C19" s="131">
        <v>2905.5914584036423</v>
      </c>
      <c r="D19" s="131">
        <v>2262.2236157639559</v>
      </c>
      <c r="E19" s="131">
        <v>2221.3845210033892</v>
      </c>
      <c r="F19" s="131">
        <v>2665.1407597387665</v>
      </c>
      <c r="G19" s="131">
        <v>2806.5729604471248</v>
      </c>
      <c r="H19" s="131">
        <v>2930.3134387441719</v>
      </c>
      <c r="I19" s="133">
        <v>2974.9375012631185</v>
      </c>
      <c r="J19" s="131">
        <v>2746.3442940025393</v>
      </c>
      <c r="K19" s="131">
        <v>2577.8517633263496</v>
      </c>
      <c r="L19" s="131">
        <v>2474.0020511220009</v>
      </c>
      <c r="M19" s="131">
        <v>2678.7617463463275</v>
      </c>
      <c r="N19" s="160"/>
    </row>
    <row r="20" spans="1:14">
      <c r="A20" s="134">
        <f t="shared" si="0"/>
        <v>2034</v>
      </c>
      <c r="B20" s="132">
        <v>3229.1950431843902</v>
      </c>
      <c r="C20" s="131">
        <v>2929.2661716691068</v>
      </c>
      <c r="D20" s="131">
        <v>2280.6561780192837</v>
      </c>
      <c r="E20" s="131">
        <v>2236.2124841931618</v>
      </c>
      <c r="F20" s="131">
        <v>2682.9308400725927</v>
      </c>
      <c r="G20" s="131">
        <v>2825.3071148240192</v>
      </c>
      <c r="H20" s="131">
        <v>2949.873573152855</v>
      </c>
      <c r="I20" s="133">
        <v>2994.795505738939</v>
      </c>
      <c r="J20" s="131">
        <v>2764.6764160250323</v>
      </c>
      <c r="K20" s="131">
        <v>2600.9504689868795</v>
      </c>
      <c r="L20" s="131">
        <v>2496.1702168774573</v>
      </c>
      <c r="M20" s="131">
        <v>2702.7646506225992</v>
      </c>
      <c r="N20" s="160"/>
    </row>
    <row r="21" spans="1:14">
      <c r="A21" s="134">
        <f t="shared" si="0"/>
        <v>2035</v>
      </c>
      <c r="B21" s="132">
        <v>3258.1300761774082</v>
      </c>
      <c r="C21" s="131">
        <v>2955.5137077234776</v>
      </c>
      <c r="D21" s="131">
        <v>2301.0918782090262</v>
      </c>
      <c r="E21" s="131">
        <v>2252.1018873725211</v>
      </c>
      <c r="F21" s="131">
        <v>2701.994399605323</v>
      </c>
      <c r="G21" s="131">
        <v>2845.3823286823967</v>
      </c>
      <c r="H21" s="131">
        <v>2970.8338937231406</v>
      </c>
      <c r="I21" s="133">
        <v>3016.0750190082645</v>
      </c>
      <c r="J21" s="131">
        <v>2784.3208185785484</v>
      </c>
      <c r="K21" s="131">
        <v>2625.454959406145</v>
      </c>
      <c r="L21" s="131">
        <v>2519.6875348324415</v>
      </c>
      <c r="M21" s="131">
        <v>2728.2283690887602</v>
      </c>
      <c r="N21" s="160"/>
    </row>
    <row r="22" spans="1:14">
      <c r="A22" s="134">
        <f t="shared" si="0"/>
        <v>2036</v>
      </c>
      <c r="B22" s="132">
        <v>3288.8260921870901</v>
      </c>
      <c r="C22" s="131">
        <v>2983.3586660179462</v>
      </c>
      <c r="D22" s="131">
        <v>2322.7712929290565</v>
      </c>
      <c r="E22" s="131">
        <v>2268.8050933615777</v>
      </c>
      <c r="F22" s="131">
        <v>2722.0343317642273</v>
      </c>
      <c r="G22" s="131">
        <v>2866.4857287639325</v>
      </c>
      <c r="H22" s="131">
        <v>2992.8677327622891</v>
      </c>
      <c r="I22" s="133">
        <v>3038.4443987434406</v>
      </c>
      <c r="J22" s="131">
        <v>2804.971342621488</v>
      </c>
      <c r="K22" s="131">
        <v>2651.4640018488863</v>
      </c>
      <c r="L22" s="131">
        <v>2544.6487933758849</v>
      </c>
      <c r="M22" s="131">
        <v>2755.255535253199</v>
      </c>
      <c r="N22" s="160"/>
    </row>
    <row r="23" spans="1:14">
      <c r="A23" s="134">
        <f t="shared" si="0"/>
        <v>2037</v>
      </c>
      <c r="B23" s="132">
        <v>3321.4068139062074</v>
      </c>
      <c r="C23" s="131">
        <v>3012.9132778342278</v>
      </c>
      <c r="D23" s="131">
        <v>2345.7818027556036</v>
      </c>
      <c r="E23" s="131">
        <v>2286.6645929671326</v>
      </c>
      <c r="F23" s="131">
        <v>2743.4615452417943</v>
      </c>
      <c r="G23" s="131">
        <v>2889.0500296340156</v>
      </c>
      <c r="H23" s="131">
        <v>3016.426883016818</v>
      </c>
      <c r="I23" s="133">
        <v>3062.3623177835716</v>
      </c>
      <c r="J23" s="131">
        <v>2827.0514167246879</v>
      </c>
      <c r="K23" s="131">
        <v>2678.9013644199872</v>
      </c>
      <c r="L23" s="131">
        <v>2570.9808316427761</v>
      </c>
      <c r="M23" s="131">
        <v>2783.7669331239831</v>
      </c>
      <c r="N23" s="160"/>
    </row>
    <row r="24" spans="1:14">
      <c r="A24" s="134">
        <f t="shared" si="0"/>
        <v>2038</v>
      </c>
      <c r="B24" s="132">
        <v>3355.7767480013804</v>
      </c>
      <c r="C24" s="131">
        <v>3044.0909192962949</v>
      </c>
      <c r="D24" s="131">
        <v>2370.0559644225227</v>
      </c>
      <c r="E24" s="131">
        <v>2305.4444106727915</v>
      </c>
      <c r="F24" s="131">
        <v>2765.9929247281375</v>
      </c>
      <c r="G24" s="131">
        <v>2912.7770917776834</v>
      </c>
      <c r="H24" s="131">
        <v>3041.2000601411464</v>
      </c>
      <c r="I24" s="133">
        <v>3087.5127514123315</v>
      </c>
      <c r="J24" s="131">
        <v>2850.2692994058225</v>
      </c>
      <c r="K24" s="131">
        <v>2707.2962283618067</v>
      </c>
      <c r="L24" s="131">
        <v>2598.2317979833488</v>
      </c>
      <c r="M24" s="131">
        <v>2813.2733137476334</v>
      </c>
      <c r="N24" s="160"/>
    </row>
    <row r="25" spans="1:14">
      <c r="A25" s="134">
        <f t="shared" si="0"/>
        <v>2039</v>
      </c>
      <c r="B25" s="132">
        <v>3391.3461144006737</v>
      </c>
      <c r="C25" s="131">
        <v>3076.3565893310188</v>
      </c>
      <c r="D25" s="131">
        <v>2395.1772389636799</v>
      </c>
      <c r="E25" s="131">
        <v>2325.3300392647052</v>
      </c>
      <c r="F25" s="131">
        <v>2789.8510180893882</v>
      </c>
      <c r="G25" s="131">
        <v>2937.9012731068797</v>
      </c>
      <c r="H25" s="131">
        <v>3067.4319547770374</v>
      </c>
      <c r="I25" s="133">
        <v>3114.1441165249112</v>
      </c>
      <c r="J25" s="131">
        <v>2874.8543192885522</v>
      </c>
      <c r="K25" s="131">
        <v>2737.4032547882316</v>
      </c>
      <c r="L25" s="131">
        <v>2627.1259517092585</v>
      </c>
      <c r="M25" s="131">
        <v>2844.5588794402388</v>
      </c>
      <c r="N25" s="160"/>
    </row>
    <row r="26" spans="1:14">
      <c r="A26" s="134">
        <f t="shared" si="0"/>
        <v>2040</v>
      </c>
      <c r="B26" s="132">
        <v>3429.0602537023774</v>
      </c>
      <c r="C26" s="131">
        <v>3110.5678249401121</v>
      </c>
      <c r="D26" s="131">
        <v>2421.8132840606313</v>
      </c>
      <c r="E26" s="131">
        <v>2346.4892421539575</v>
      </c>
      <c r="F26" s="131">
        <v>2815.2371020971468</v>
      </c>
      <c r="G26" s="131">
        <v>2964.6345316364591</v>
      </c>
      <c r="H26" s="131">
        <v>3095.3438700682646</v>
      </c>
      <c r="I26" s="133">
        <v>3142.4810863637204</v>
      </c>
      <c r="J26" s="131">
        <v>2901.0138857981319</v>
      </c>
      <c r="K26" s="131">
        <v>2768.9689503804725</v>
      </c>
      <c r="L26" s="131">
        <v>2657.4200115738677</v>
      </c>
      <c r="M26" s="131">
        <v>2877.3602138894312</v>
      </c>
      <c r="N26" s="160"/>
    </row>
    <row r="27" spans="1:14">
      <c r="A27" s="134">
        <f t="shared" si="0"/>
        <v>2041</v>
      </c>
      <c r="B27" s="132">
        <v>3468.601622679158</v>
      </c>
      <c r="C27" s="131">
        <v>3146.4365764327285</v>
      </c>
      <c r="D27" s="131">
        <v>2449.7398311530933</v>
      </c>
      <c r="E27" s="131">
        <v>2368.4297307920715</v>
      </c>
      <c r="F27" s="131">
        <v>2841.5605458796808</v>
      </c>
      <c r="G27" s="131">
        <v>2992.3548932255972</v>
      </c>
      <c r="H27" s="131">
        <v>3124.2864093274466</v>
      </c>
      <c r="I27" s="133">
        <v>3171.8643749517223</v>
      </c>
      <c r="J27" s="131">
        <v>2928.1393722725288</v>
      </c>
      <c r="K27" s="131">
        <v>2801.4686160162587</v>
      </c>
      <c r="L27" s="131">
        <v>2688.610416153208</v>
      </c>
      <c r="M27" s="131">
        <v>2911.1320786307356</v>
      </c>
      <c r="N27" s="160"/>
    </row>
    <row r="28" spans="1:14">
      <c r="A28" s="134">
        <f t="shared" si="0"/>
        <v>2042</v>
      </c>
      <c r="B28" s="132">
        <v>3509.3129469954993</v>
      </c>
      <c r="C28" s="131">
        <v>3183.3666173651923</v>
      </c>
      <c r="D28" s="131">
        <v>2478.492672674196</v>
      </c>
      <c r="E28" s="131">
        <v>2391.205644749472</v>
      </c>
      <c r="F28" s="131">
        <v>2868.8863042318421</v>
      </c>
      <c r="G28" s="131">
        <v>3021.1307596539077</v>
      </c>
      <c r="H28" s="131">
        <v>3154.3309901364028</v>
      </c>
      <c r="I28" s="133">
        <v>3202.3664874481246</v>
      </c>
      <c r="J28" s="131">
        <v>2956.2977125986536</v>
      </c>
      <c r="K28" s="131">
        <v>2835.158461639644</v>
      </c>
      <c r="L28" s="131">
        <v>2720.9430538789275</v>
      </c>
      <c r="M28" s="131">
        <v>2946.1407129440545</v>
      </c>
      <c r="N28" s="160"/>
    </row>
    <row r="29" spans="1:14">
      <c r="A29" s="134">
        <f t="shared" si="0"/>
        <v>2043</v>
      </c>
      <c r="B29" s="132">
        <v>3551.5151729110435</v>
      </c>
      <c r="C29" s="131">
        <v>3221.6490843857146</v>
      </c>
      <c r="D29" s="131">
        <v>2508.2984806149693</v>
      </c>
      <c r="E29" s="131">
        <v>2415.1466642170853</v>
      </c>
      <c r="F29" s="131">
        <v>2897.6099161097245</v>
      </c>
      <c r="G29" s="131">
        <v>3051.3786601178008</v>
      </c>
      <c r="H29" s="131">
        <v>3185.9125062673857</v>
      </c>
      <c r="I29" s="133">
        <v>3234.4289403729804</v>
      </c>
      <c r="J29" s="131">
        <v>2985.896497314136</v>
      </c>
      <c r="K29" s="131">
        <v>2871.00404347113</v>
      </c>
      <c r="L29" s="131">
        <v>2755.3445831818876</v>
      </c>
      <c r="M29" s="131">
        <v>2983.3894697390574</v>
      </c>
      <c r="N29" s="160"/>
    </row>
    <row r="30" spans="1:14">
      <c r="A30" s="134">
        <f t="shared" si="0"/>
        <v>2044</v>
      </c>
      <c r="B30" s="132">
        <v>3596.4178227906991</v>
      </c>
      <c r="C30" s="131">
        <v>3262.3811589590332</v>
      </c>
      <c r="D30" s="131">
        <v>2540.0114940712538</v>
      </c>
      <c r="E30" s="131">
        <v>2439.9486891812858</v>
      </c>
      <c r="F30" s="131">
        <v>2927.3665327743133</v>
      </c>
      <c r="G30" s="131">
        <v>3082.7143842892365</v>
      </c>
      <c r="H30" s="131">
        <v>3218.6298077401793</v>
      </c>
      <c r="I30" s="133">
        <v>3267.6444748631261</v>
      </c>
      <c r="J30" s="131">
        <v>3016.5597611912849</v>
      </c>
      <c r="K30" s="131">
        <v>2908.281239617178</v>
      </c>
      <c r="L30" s="131">
        <v>2791.1200536869865</v>
      </c>
      <c r="M30" s="131">
        <v>3022.1258813774948</v>
      </c>
      <c r="N30" s="160"/>
    </row>
    <row r="31" spans="1:14">
      <c r="A31" s="134">
        <f t="shared" si="0"/>
        <v>2045</v>
      </c>
      <c r="B31" s="132">
        <v>3643.1138115714125</v>
      </c>
      <c r="C31" s="131">
        <v>3304.7400064299177</v>
      </c>
      <c r="D31" s="131">
        <v>2572.9910737737027</v>
      </c>
      <c r="E31" s="131">
        <v>2466.3903663169986</v>
      </c>
      <c r="F31" s="131">
        <v>2959.0903477302259</v>
      </c>
      <c r="G31" s="131">
        <v>3116.1217009317616</v>
      </c>
      <c r="H31" s="131">
        <v>3253.5100372191864</v>
      </c>
      <c r="I31" s="133">
        <v>3303.0558753494279</v>
      </c>
      <c r="J31" s="131">
        <v>3049.2501614524335</v>
      </c>
      <c r="K31" s="131">
        <v>2947.6958864212547</v>
      </c>
      <c r="L31" s="131">
        <v>2828.946866859405</v>
      </c>
      <c r="M31" s="131">
        <v>3063.0834141598584</v>
      </c>
      <c r="N31" s="160"/>
    </row>
    <row r="32" spans="1:14">
      <c r="A32" s="134">
        <f t="shared" si="0"/>
        <v>2046</v>
      </c>
      <c r="B32" s="132">
        <v>3692.4873185741403</v>
      </c>
      <c r="C32" s="131">
        <v>3349.5276832055938</v>
      </c>
      <c r="D32" s="131">
        <v>2607.8616815475857</v>
      </c>
      <c r="E32" s="131">
        <v>2494.1442509074427</v>
      </c>
      <c r="F32" s="131">
        <v>2992.3885040663777</v>
      </c>
      <c r="G32" s="131">
        <v>3151.1869052232396</v>
      </c>
      <c r="H32" s="131">
        <v>3290.1212498317595</v>
      </c>
      <c r="I32" s="133">
        <v>3340.2246191185377</v>
      </c>
      <c r="J32" s="131">
        <v>3083.5628713235474</v>
      </c>
      <c r="K32" s="131">
        <v>2989.6875374821243</v>
      </c>
      <c r="L32" s="131">
        <v>2869.246868718526</v>
      </c>
      <c r="M32" s="131">
        <v>3106.7188280063992</v>
      </c>
      <c r="N32" s="160"/>
    </row>
    <row r="33" spans="1:14">
      <c r="A33" s="135">
        <f t="shared" si="0"/>
        <v>2047</v>
      </c>
      <c r="B33" s="132">
        <v>3745.0889589748735</v>
      </c>
      <c r="C33" s="131">
        <v>3397.2436631137707</v>
      </c>
      <c r="D33" s="131">
        <v>2645.0121957003571</v>
      </c>
      <c r="E33" s="131">
        <v>2522.5762903764207</v>
      </c>
      <c r="F33" s="131">
        <v>3026.5002873055296</v>
      </c>
      <c r="G33" s="131">
        <v>3187.1089135155976</v>
      </c>
      <c r="H33" s="131">
        <v>3327.6270425295579</v>
      </c>
      <c r="I33" s="133">
        <v>3378.3015660198557</v>
      </c>
      <c r="J33" s="131">
        <v>3118.713998300525</v>
      </c>
      <c r="K33" s="131">
        <v>3017.6437026158442</v>
      </c>
      <c r="L33" s="131">
        <v>2896.0768093948213</v>
      </c>
      <c r="M33" s="131">
        <v>3135.7693369612348</v>
      </c>
      <c r="N33" s="160"/>
    </row>
    <row r="35" spans="1:14">
      <c r="A35" s="157" t="s">
        <v>95</v>
      </c>
    </row>
    <row r="36" spans="1:14">
      <c r="A36" t="s">
        <v>107</v>
      </c>
    </row>
  </sheetData>
  <mergeCells count="2">
    <mergeCell ref="B1:M1"/>
    <mergeCell ref="A1:A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cf9064-1533-4c34-8e40-ab8e8d89c1b6">RAANPWCD6KW3-1431206433-347</_dlc_DocId>
    <_dlc_DocIdUrl xmlns="edcf9064-1533-4c34-8e40-ab8e8d89c1b6">
      <Url>http://electric/prp/gp/_layouts/15/DocIdRedir.aspx?ID=RAANPWCD6KW3-1431206433-347</Url>
      <Description>RAANPWCD6KW3-1431206433-347</Description>
    </_dlc_DocIdUrl>
    <Sub_x0020_Category xmlns="5188ec73-e631-4673-aca1-6b6ab9867f7f" xsi:nil="true"/>
    <Month xmlns="5188ec73-e631-4673-aca1-6b6ab9867f7f" xsi:nil="true"/>
    <Category xmlns="5188ec73-e631-4673-aca1-6b6ab9867f7f" xsi:nil="true"/>
    <PublishingExpirationDate xmlns="http://schemas.microsoft.com/sharepoint/v3" xsi:nil="true"/>
    <Document_x0020_Owner_x0028_s_x0029_ xmlns="5188ec73-e631-4673-aca1-6b6ab9867f7f">
      <UserInfo>
        <DisplayName/>
        <AccountId xsi:nil="true"/>
        <AccountType/>
      </UserInfo>
    </Document_x0020_Owner_x0028_s_x0029_>
    <PublishingStartDate xmlns="http://schemas.microsoft.com/sharepoint/v3" xsi:nil="true"/>
    <Year xmlns="5188ec73-e631-4673-aca1-6b6ab9867f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3BEA1137ADE4195D83215A713053F" ma:contentTypeVersion="25" ma:contentTypeDescription="Create a new document." ma:contentTypeScope="" ma:versionID="d1331ef4c2b361ff2baa75070d133c20">
  <xsd:schema xmlns:xsd="http://www.w3.org/2001/XMLSchema" xmlns:xs="http://www.w3.org/2001/XMLSchema" xmlns:p="http://schemas.microsoft.com/office/2006/metadata/properties" xmlns:ns1="http://schemas.microsoft.com/sharepoint/v3" xmlns:ns2="edcf9064-1533-4c34-8e40-ab8e8d89c1b6" xmlns:ns3="5188ec73-e631-4673-aca1-6b6ab9867f7f" targetNamespace="http://schemas.microsoft.com/office/2006/metadata/properties" ma:root="true" ma:fieldsID="da69fe2e8e66ec92c6cbfefb49191eff" ns1:_="" ns2:_="" ns3:_="">
    <xsd:import namespace="http://schemas.microsoft.com/sharepoint/v3"/>
    <xsd:import namespace="edcf9064-1533-4c34-8e40-ab8e8d89c1b6"/>
    <xsd:import namespace="5188ec73-e631-4673-aca1-6b6ab9867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Sub_x0020_Category" minOccurs="0"/>
                <xsd:element ref="ns3:Month" minOccurs="0"/>
                <xsd:element ref="ns3:Year" minOccurs="0"/>
                <xsd:element ref="ns3:Document_x0020_Owner_x0028_s_x0029_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f9064-1533-4c34-8e40-ab8e8d89c1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8ec73-e631-4673-aca1-6b6ab9867f7f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ccounting"/>
          <xsd:enumeration value="Adminstrative"/>
          <xsd:enumeration value="Audit"/>
          <xsd:enumeration value="Budget"/>
          <xsd:enumeration value="Computer Services"/>
          <xsd:enumeration value="Contract"/>
          <xsd:enumeration value="Environmental"/>
          <xsd:enumeration value="Engineering"/>
          <xsd:enumeration value="Finance"/>
          <xsd:enumeration value="Fuels"/>
          <xsd:enumeration value="Inventory"/>
          <xsd:enumeration value="Industrial Relations"/>
          <xsd:enumeration value="Legal"/>
          <xsd:enumeration value="License"/>
          <xsd:enumeration value="Land Management"/>
          <xsd:enumeration value="Payroll"/>
          <xsd:enumeration value="Personnel"/>
          <xsd:enumeration value="Power Generation"/>
          <xsd:enumeration value="Purchasing"/>
          <xsd:enumeration value="Risk"/>
          <xsd:enumeration value="Safety"/>
          <xsd:enumeration value="Security"/>
          <xsd:enumeration value="Tax"/>
          <xsd:enumeration value="Training"/>
        </xsd:restriction>
      </xsd:simpleType>
    </xsd:element>
    <xsd:element name="Sub_x0020_Category" ma:index="12" nillable="true" ma:displayName="Sub Category" ma:format="Dropdown" ma:internalName="Sub_x0020_Category">
      <xsd:simpleType>
        <xsd:restriction base="dms:Choice">
          <xsd:enumeration value="Administrative"/>
          <xsd:enumeration value="Annual"/>
          <xsd:enumeration value="Capital"/>
          <xsd:enumeration value="Computer Services"/>
          <xsd:enumeration value="End of Year"/>
          <xsd:enumeration value="Environmental"/>
          <xsd:enumeration value="Final"/>
          <xsd:enumeration value="Fire"/>
          <xsd:enumeration value="Inventory"/>
          <xsd:enumeration value="Industrial Relations"/>
          <xsd:enumeration value="Land Management"/>
          <xsd:enumeration value="Liability"/>
          <xsd:enumeration value="Legal"/>
          <xsd:enumeration value="License"/>
          <xsd:enumeration value="Maintenance"/>
          <xsd:enumeration value="O and M"/>
          <xsd:enumeration value="Ops Log"/>
          <xsd:enumeration value="Personnel"/>
          <xsd:enumeration value="Performance"/>
          <xsd:enumeration value="Receiving"/>
          <xsd:enumeration value="Revision"/>
          <xsd:enumeration value="Safety"/>
          <xsd:enumeration value="Security"/>
          <xsd:enumeration value="Supporting"/>
          <xsd:enumeration value="Tax"/>
          <xsd:enumeration value="Timesheet/leave"/>
          <xsd:enumeration value="Training"/>
          <xsd:enumeration value="Usage"/>
          <xsd:enumeration value="W2"/>
          <xsd:enumeration value="W4"/>
          <xsd:enumeration value="Worker's Comp"/>
        </xsd:restriction>
      </xsd:simpleType>
    </xsd:element>
    <xsd:element name="Month" ma:index="13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Year" ma:index="14" nillable="true" ma:displayName="Year" ma:format="Dropdown" ma:internalName="Year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_x0020_Owner_x0028_s_x0029_" ma:index="15" nillable="true" ma:displayName="Document Owner(s)" ma:list="UserInfo" ma:SearchPeopleOnly="false" ma:SharePointGroup="0" ma:internalName="Document_x0020_Owner_x0028_s_x0029_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2F6262-7CEE-44D3-BD1A-120DD7DE009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5188ec73-e631-4673-aca1-6b6ab9867f7f"/>
    <ds:schemaRef ds:uri="http://schemas.microsoft.com/office/infopath/2007/PartnerControls"/>
    <ds:schemaRef ds:uri="edcf9064-1533-4c34-8e40-ab8e8d89c1b6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3A5FAC-DA57-4B75-A883-80424B34B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CFE64-96A1-44B3-94B5-1A4971335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cf9064-1533-4c34-8e40-ab8e8d89c1b6"/>
    <ds:schemaRef ds:uri="5188ec73-e631-4673-aca1-6b6ab9867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7A5ADD-E3C0-4B4A-B651-A4CA3BB5B5F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Energy</vt:lpstr>
      <vt:lpstr>Winter</vt:lpstr>
      <vt:lpstr>Summer</vt:lpstr>
      <vt:lpstr>Winter Details</vt:lpstr>
      <vt:lpstr>Summer Details</vt:lpstr>
      <vt:lpstr>Interruptibles</vt:lpstr>
      <vt:lpstr>Monthly Energy</vt:lpstr>
      <vt:lpstr>Monthly Peaks</vt:lpstr>
      <vt:lpstr>Energy!Print_Area</vt:lpstr>
      <vt:lpstr>Interruptibles!Print_Area</vt:lpstr>
      <vt:lpstr>Summer!Print_Area</vt:lpstr>
      <vt:lpstr>Winter!Print_Area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Fischer, Melinda L.</dc:creator>
  <cp:lastModifiedBy>blacvl</cp:lastModifiedBy>
  <cp:lastPrinted>2016-11-15T14:32:09Z</cp:lastPrinted>
  <dcterms:created xsi:type="dcterms:W3CDTF">2014-12-31T19:36:21Z</dcterms:created>
  <dcterms:modified xsi:type="dcterms:W3CDTF">2018-12-17T22:59:59Z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f3480131-54ee-452e-a28a-6d1646c82881</vt:lpwstr>
  </property>
  <property fmtid="{D5CDD505-2E9C-101B-9397-08002B2CF9AE}" pid="3" name="ContentTypeId">
    <vt:lpwstr>0x010100A0F3BEA1137ADE4195D83215A713053F</vt:lpwstr>
  </property>
</Properties>
</file>